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S135" i="8" l="1"/>
  <c r="S134"/>
  <c r="K126"/>
  <c r="Q126"/>
  <c r="L126"/>
  <c r="P126"/>
  <c r="T108"/>
  <c r="R136"/>
  <c r="H126"/>
  <c r="T105"/>
  <c r="M95"/>
  <c r="G126"/>
  <c r="T95"/>
  <c r="N126"/>
  <c r="M108"/>
  <c r="M121"/>
  <c r="M105"/>
  <c r="I126"/>
  <c r="O126"/>
  <c r="M112"/>
  <c r="I136"/>
  <c r="S133"/>
  <c r="W133" s="1"/>
  <c r="U143" s="1"/>
  <c r="V143" s="1"/>
  <c r="Y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<sst xmlns="http://schemas.openxmlformats.org/spreadsheetml/2006/main" count="2077" uniqueCount="1748">
  <si>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</si>
  <si>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</si>
  <si>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</si>
  <si>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</si>
  <si>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</si>
  <si>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</si>
  <si>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</si>
  <si>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</si>
  <si>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</si>
  <si>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</si>
  <si>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</si>
  <si>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</si>
  <si>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</si>
  <si>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</si>
  <si>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</si>
  <si>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</si>
  <si>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</si>
  <si>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</si>
  <si>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</si>
  <si>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</si>
  <si>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</si>
  <si>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</si>
  <si>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</si>
  <si>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</si>
  <si>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</si>
  <si>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</si>
  <si>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</si>
  <si>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</si>
  <si>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</si>
  <si>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</si>
  <si>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</si>
  <si>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</si>
  <si>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</si>
  <si>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</si>
  <si>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</si>
  <si>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</si>
  <si>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</si>
  <si>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</si>
  <si>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</si>
  <si>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</si>
  <si>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</si>
  <si>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</si>
  <si>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</si>
  <si>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</si>
  <si>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</si>
  <si>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</si>
  <si>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</si>
  <si>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</si>
  <si>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</si>
  <si>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</si>
  <si>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</si>
  <si>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</si>
  <si>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</si>
  <si>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</si>
  <si>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</si>
  <si>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</si>
  <si>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</si>
  <si>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</si>
  <si>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</si>
  <si>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</si>
  <si>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</si>
  <si>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</si>
  <si>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</si>
  <si>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</si>
  <si>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</si>
  <si>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</si>
  <si>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</si>
  <si>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</si>
  <si>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</si>
  <si>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</si>
  <si>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</si>
  <si>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</si>
  <si>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</si>
  <si>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</si>
  <si>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</si>
  <si>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</si>
  <si>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</si>
  <si>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</si>
  <si>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</si>
  <si>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</si>
  <si>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</si>
  <si>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</si>
  <si>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</si>
  <si>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</si>
  <si>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</si>
  <si>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</si>
  <si>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</si>
  <si>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</si>
  <si>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</si>
  <si>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</si>
  <si>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</si>
  <si>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</si>
  <si>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</si>
  <si>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</si>
  <si>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</si>
  <si>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</si>
  <si>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</si>
  <si>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</si>
  <si>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</si>
  <si>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</si>
  <si>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</si>
  <si>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</si>
  <si>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</si>
  <si>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</si>
  <si>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</si>
  <si>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</si>
  <si>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</si>
  <si>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</si>
  <si>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</si>
  <si>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</si>
  <si>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</si>
  <si>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</si>
  <si>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</si>
  <si>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</si>
  <si>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</si>
  <si>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</si>
  <si>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</si>
  <si>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</si>
  <si>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</si>
  <si>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</si>
  <si>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</si>
  <si>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</si>
  <si>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</si>
  <si>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</si>
  <si>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</si>
  <si>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</si>
  <si>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</si>
  <si>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</si>
  <si>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</si>
  <si>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</si>
  <si>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</si>
  <si>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</si>
  <si>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</si>
  <si>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</si>
  <si>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</si>
  <si>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</si>
  <si>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</si>
  <si>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</si>
  <si>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</si>
  <si>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</si>
  <si>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</si>
  <si>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</si>
  <si>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</si>
  <si>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</si>
  <si>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</si>
  <si>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</si>
  <si>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</si>
  <si>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</si>
  <si>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</si>
  <si>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</si>
  <si>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</si>
  <si>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</si>
  <si>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</si>
  <si>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</si>
  <si>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</si>
  <si>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</si>
  <si>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</si>
  <si>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</si>
  <si>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</si>
  <si>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</si>
  <si>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</si>
  <si>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</si>
  <si>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</si>
  <si>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</si>
  <si>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</si>
  <si>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</si>
  <si>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</si>
  <si>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</si>
  <si>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</si>
  <si>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</si>
  <si>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</si>
  <si>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</si>
  <si>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</si>
  <si>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</si>
  <si>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</si>
  <si>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</si>
  <si>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</si>
  <si>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</si>
  <si>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</si>
  <si>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</si>
  <si>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</si>
  <si>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</si>
  <si>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</si>
  <si>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</si>
  <si>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</si>
  <si>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</si>
  <si>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</si>
  <si>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</si>
  <si>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</si>
  <si>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</si>
  <si>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</si>
  <si>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</si>
  <si>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</si>
  <si>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</si>
  <si>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</si>
  <si>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</si>
  <si>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</si>
  <si>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</si>
  <si>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</si>
  <si>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</si>
  <si>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</si>
  <si>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</si>
  <si>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</si>
  <si>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</si>
  <si>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</si>
  <si>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</si>
  <si>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</si>
  <si>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</si>
  <si>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</si>
  <si>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</si>
  <si>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</si>
  <si>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</si>
  <si>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</si>
  <si>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</si>
  <si>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</si>
  <si>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</si>
  <si>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</si>
  <si>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</si>
  <si>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</si>
  <si>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</si>
  <si>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</si>
  <si>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</si>
  <si>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</si>
  <si>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</si>
  <si>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</si>
  <si>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</si>
  <si>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</si>
  <si>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</si>
  <si>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</si>
  <si>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</si>
  <si>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</si>
  <si>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</si>
  <si>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</si>
  <si>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</si>
  <si>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</si>
  <si>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</si>
  <si>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</si>
  <si>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</si>
  <si>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</si>
  <si>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</si>
  <si>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</si>
  <si>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</si>
  <si>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</si>
  <si>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</si>
  <si>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</si>
  <si>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</si>
  <si>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</si>
  <si>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</si>
  <si>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</si>
  <si>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</si>
  <si>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</si>
  <si>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</si>
  <si>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</si>
  <si>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</si>
  <si>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</si>
  <si>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</si>
  <si>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</si>
  <si>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</si>
  <si>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</si>
  <si>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</si>
  <si>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</si>
  <si>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</si>
  <si>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</si>
  <si>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</si>
  <si>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</si>
  <si>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</si>
  <si>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</si>
  <si>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</si>
  <si>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</si>
  <si>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</si>
  <si>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</si>
  <si>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</si>
  <si>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</si>
  <si>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</si>
  <si>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</si>
  <si>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</si>
  <si>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</si>
  <si>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</si>
  <si>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</si>
  <si>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</si>
  <si>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</si>
  <si>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</si>
  <si>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</si>
  <si>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</si>
  <si>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</si>
  <si>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</si>
  <si>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</si>
  <si>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</si>
  <si>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</si>
  <si>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</si>
  <si>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</si>
  <si>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</si>
  <si>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</si>
  <si>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</si>
  <si>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</si>
  <si>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</si>
  <si>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</si>
  <si>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</si>
  <si>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</si>
  <si>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</si>
  <si>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</si>
  <si>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</si>
  <si>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</si>
  <si>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</si>
  <si>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</si>
  <si>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</si>
  <si>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</si>
  <si>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</si>
  <si>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</si>
  <si>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</si>
  <si>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</si>
  <si>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</si>
  <si>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</si>
  <si>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</si>
  <si>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</si>
  <si>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</si>
  <si>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</si>
  <si>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</si>
  <si>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</si>
  <si>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</si>
  <si>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</si>
  <si>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</si>
  <si>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</si>
  <si>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</si>
  <si>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</si>
  <si>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</si>
  <si>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</si>
  <si>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</si>
  <si>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</si>
  <si>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</si>
  <si>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</si>
  <si>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</si>
  <si>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</si>
  <si>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</si>
  <si>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</si>
  <si>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</si>
  <si>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</si>
  <si>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</si>
  <si>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</si>
  <si>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</si>
  <si>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</si>
  <si>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</si>
  <si>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</si>
  <si>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</si>
  <si>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</si>
  <si>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</si>
  <si>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</si>
  <si>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</si>
  <si>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</si>
  <si>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</si>
  <si>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</si>
  <si>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</si>
  <si>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</si>
  <si>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</si>
  <si>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</si>
  <si>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</si>
  <si>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</si>
  <si>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</si>
  <si>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</si>
  <si>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</si>
  <si>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</si>
  <si>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</si>
  <si>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</si>
  <si>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</si>
  <si>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</si>
  <si>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</si>
  <si>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</si>
  <si>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</si>
  <si>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</si>
  <si>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</si>
  <si>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</si>
  <si>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</si>
  <si>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</si>
  <si>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</si>
  <si>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</si>
  <si>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</si>
  <si>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</si>
  <si>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</si>
  <si>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</si>
  <si>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</si>
  <si>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</si>
  <si>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</si>
  <si>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</si>
  <si>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</si>
  <si>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</si>
  <si>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</si>
  <si>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</si>
  <si>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</si>
  <si>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</si>
  <si>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</si>
  <si>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</si>
  <si>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</si>
  <si>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</si>
  <si>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</si>
  <si>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</si>
  <si>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</si>
  <si>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</si>
  <si>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</si>
  <si>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</si>
  <si>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</si>
  <si>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</si>
  <si>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</si>
  <si>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</si>
  <si>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</si>
  <si>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</si>
  <si>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</si>
  <si>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</si>
  <si>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</si>
  <si>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</si>
  <si>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</si>
  <si>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</si>
  <si>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</si>
  <si>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</si>
  <si>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</si>
  <si>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</si>
  <si>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</si>
  <si>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</si>
  <si>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</si>
  <si>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</si>
  <si>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</si>
  <si>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</si>
  <si>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</si>
  <si>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</si>
  <si>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</si>
  <si>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</si>
  <si>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</si>
  <si>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</si>
  <si>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</si>
  <si>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</si>
  <si>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</si>
  <si>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</si>
  <si>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</si>
  <si>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</si>
  <si>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</si>
  <si>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</si>
  <si>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</si>
  <si>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</si>
  <si>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</si>
  <si>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</si>
  <si>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</si>
  <si>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</si>
  <si>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</si>
  <si>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</si>
  <si>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</si>
  <si>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</si>
  <si>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</si>
  <si>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</si>
  <si>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</si>
  <si>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</si>
  <si>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</si>
  <si>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</si>
  <si>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</si>
  <si>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</si>
  <si>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</si>
  <si>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</si>
  <si>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</si>
  <si>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</si>
  <si>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</si>
  <si>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</si>
  <si>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</si>
  <si>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</si>
  <si>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</si>
  <si>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</si>
  <si>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</si>
  <si>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</si>
  <si>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</si>
  <si>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</si>
  <si>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</si>
  <si>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</si>
  <si>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</si>
  <si>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</si>
  <si>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</si>
  <si>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</si>
  <si>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</si>
  <si>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</si>
  <si>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</si>
  <si>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</si>
  <si>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</si>
  <si>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</si>
  <si>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</si>
  <si>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</si>
  <si>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</si>
  <si>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</si>
  <si>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</si>
  <si>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</si>
  <si>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</si>
  <si>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</si>
  <si>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</si>
  <si>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</si>
  <si>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</si>
  <si>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</si>
  <si>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</si>
  <si>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</si>
  <si>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</si>
  <si>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</si>
  <si>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</si>
  <si>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</si>
  <si>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</si>
  <si>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</si>
  <si>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</si>
  <si>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</si>
  <si>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</si>
  <si>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</si>
  <si>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</si>
  <si>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</si>
  <si>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</si>
  <si>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</si>
  <si>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</si>
  <si>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</si>
  <si>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</si>
  <si>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</si>
  <si>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</si>
  <si>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</si>
  <si>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</si>
  <si>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</si>
  <si>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</si>
  <si>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</si>
  <si>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</si>
  <si>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</si>
  <si>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</si>
  <si>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</si>
  <si>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</si>
  <si>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</si>
  <si>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</si>
  <si>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</si>
  <si>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</si>
  <si>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</si>
  <si>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</si>
  <si>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</si>
  <si>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</si>
  <si>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</si>
  <si>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</si>
  <si>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</si>
  <si>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</si>
  <si>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</si>
  <si>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</si>
  <si>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</si>
  <si>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</si>
  <si>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</si>
  <si>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</si>
  <si>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</si>
  <si>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</si>
  <si>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</si>
  <si>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</si>
  <si>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</si>
  <si>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</si>
  <si>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</si>
  <si>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</si>
  <si>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</si>
  <si>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</si>
  <si>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</si>
  <si>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</si>
  <si>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</si>
  <si>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</si>
  <si>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</si>
  <si>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</si>
  <si>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</si>
  <si>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</si>
  <si>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</si>
  <si>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</si>
  <si>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</si>
  <si>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</si>
  <si>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</si>
  <si>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</si>
  <si>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</si>
  <si>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</si>
  <si>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</si>
  <si>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</si>
  <si>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</si>
  <si>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</si>
  <si>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</si>
  <si>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</si>
  <si>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</si>
  <si>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</si>
  <si>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</si>
  <si>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</si>
  <si>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</si>
  <si>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</si>
  <si>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</si>
  <si>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</si>
  <si>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</si>
  <si>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</si>
  <si>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</si>
  <si>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</si>
  <si>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</si>
  <si>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</si>
  <si>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</si>
  <si>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</si>
  <si>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</si>
  <si>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</si>
  <si>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</si>
  <si>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</si>
  <si>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</si>
  <si>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</si>
  <si>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</si>
  <si>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</si>
  <si>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</si>
  <si>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</si>
  <si>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</si>
  <si>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</si>
  <si>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</si>
  <si>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</si>
  <si>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</si>
  <si>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</si>
  <si>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</si>
  <si>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</si>
  <si>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</si>
  <si>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</si>
  <si>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</si>
  <si>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</si>
  <si>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</si>
  <si>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</si>
  <si>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</si>
  <si>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</si>
  <si>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</si>
  <si>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</si>
  <si>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</si>
  <si>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</si>
  <si>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</si>
  <si>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</si>
  <si>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</si>
  <si>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</si>
  <si>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</si>
  <si>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</si>
  <si>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</si>
  <si>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</si>
  <si>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</si>
  <si>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</si>
  <si>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</si>
  <si>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</si>
  <si>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</si>
  <si>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</si>
  <si>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</si>
  <si>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</si>
  <si>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</si>
  <si>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</si>
  <si>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</si>
  <si>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</si>
  <si>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</si>
  <si>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</si>
  <si>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</si>
  <si>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</si>
  <si>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</si>
  <si>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</si>
  <si>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</si>
  <si>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</si>
  <si>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</si>
  <si>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</si>
  <si>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</si>
  <si>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</si>
  <si>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</si>
  <si>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</si>
  <si>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</si>
  <si>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</si>
  <si>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</si>
  <si>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</si>
  <si>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</si>
  <si>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</si>
  <si>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</si>
  <si>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</si>
  <si>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</si>
  <si>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</si>
  <si>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</si>
  <si>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</si>
  <si>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</si>
  <si>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</si>
  <si>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</si>
  <si>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</si>
  <si>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</si>
  <si>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</si>
  <si>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</si>
  <si>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</si>
  <si>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</si>
  <si>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</si>
  <si>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</si>
  <si>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</si>
  <si>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</si>
  <si>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</si>
  <si>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</si>
  <si>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</si>
  <si>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</si>
  <si>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</si>
  <si>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</si>
  <si>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</si>
  <si>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</si>
  <si>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</si>
  <si>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</si>
  <si>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</si>
  <si>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</si>
  <si>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</si>
  <si>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</si>
  <si>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</si>
  <si>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</si>
  <si>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</si>
  <si>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</si>
  <si>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</si>
  <si>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</si>
  <si>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</si>
  <si>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</si>
  <si>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</si>
  <si>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</si>
  <si>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</si>
  <si>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</si>
  <si>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</si>
  <si>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</si>
  <si>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</si>
  <si>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</si>
  <si>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</si>
  <si>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</si>
  <si>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</si>
  <si>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</si>
  <si>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</si>
  <si>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</si>
  <si>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</si>
  <si>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</si>
  <si>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</si>
  <si>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</si>
  <si>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</si>
  <si>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</si>
  <si>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</si>
  <si>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</si>
  <si>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</si>
  <si>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</si>
  <si>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</si>
  <si>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</si>
  <si>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</si>
  <si>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</si>
  <si>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</si>
  <si>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</si>
  <si>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</si>
  <si>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</si>
  <si>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</si>
  <si>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</si>
  <si>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</si>
  <si>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</si>
  <si>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</si>
  <si>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</si>
  <si>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</si>
  <si>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</si>
  <si>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</si>
  <si>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</si>
  <si>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</si>
  <si>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</si>
  <si>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</si>
  <si>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</si>
  <si>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</si>
  <si>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</si>
  <si>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</si>
  <si>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</si>
  <si>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</si>
  <si>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</si>
  <si>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</si>
  <si>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</si>
  <si>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</si>
  <si>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</si>
  <si>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</si>
  <si>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</si>
  <si>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</si>
  <si>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</si>
  <si>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</si>
  <si>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</si>
  <si>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</si>
  <si>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</si>
  <si>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</si>
  <si>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</si>
  <si>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</si>
  <si>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</si>
  <si>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</si>
  <si>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</si>
  <si>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</si>
  <si>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</si>
  <si>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</si>
  <si>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</si>
  <si>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</si>
  <si>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</si>
  <si>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</si>
  <si>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</si>
  <si>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</si>
  <si>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</si>
  <si>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</si>
  <si>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</si>
  <si>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</si>
  <si>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</si>
  <si>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</si>
  <si>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</si>
  <si>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</si>
  <si>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</si>
  <si>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</si>
  <si>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</si>
  <si>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</si>
  <si>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</si>
  <si>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</si>
  <si>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</si>
  <si>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</si>
  <si>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</si>
  <si>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</si>
  <si>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</si>
  <si>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</si>
  <si>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</si>
  <si>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</si>
  <si>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</si>
  <si>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</si>
  <si>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</si>
  <si>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</si>
  <si>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</si>
  <si>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</si>
  <si>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</si>
  <si>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</si>
  <si>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</si>
  <si>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</si>
  <si>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</si>
  <si>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</si>
  <si>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</si>
  <si>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</si>
  <si>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</si>
  <si>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</si>
  <si>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</si>
  <si>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</si>
  <si>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</si>
  <si>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</si>
  <si>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</si>
  <si>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</si>
  <si>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</si>
  <si>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</si>
  <si>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</si>
  <si>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</si>
  <si>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</si>
  <si>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</si>
  <si>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</si>
  <si>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</si>
  <si>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</si>
  <si>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</si>
  <si>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</si>
  <si>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</si>
  <si>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</si>
  <si>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</si>
  <si>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</si>
  <si>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</si>
  <si>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</si>
  <si>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</si>
  <si>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</si>
  <si>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</si>
  <si>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</si>
  <si>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</si>
  <si>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</si>
  <si>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</si>
  <si>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</si>
  <si>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</si>
  <si>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</si>
  <si>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</si>
  <si>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</si>
  <si>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</si>
  <si>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</si>
  <si>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</si>
  <si>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</si>
  <si>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</si>
  <si>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</si>
  <si>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</si>
  <si>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</si>
  <si>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</si>
  <si>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</si>
  <si>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</si>
  <si>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</si>
  <si>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</si>
  <si>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</si>
  <si>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</si>
  <si>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</si>
  <si>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</si>
  <si>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</si>
  <si>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</si>
  <si>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</si>
  <si>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</si>
  <si>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</si>
  <si>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</si>
  <si>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</si>
  <si>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</si>
  <si>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</si>
  <si>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</si>
  <si>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</si>
  <si>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</si>
  <si>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</si>
  <si>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</si>
  <si>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</si>
  <si>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</si>
  <si>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</si>
  <si>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</si>
  <si>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</si>
  <si>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</si>
  <si>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</si>
  <si>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</si>
  <si>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</si>
  <si>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</si>
  <si>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</si>
  <si>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</si>
  <si>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</si>
  <si>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</si>
  <si>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</si>
  <si>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</si>
  <si>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</si>
  <si>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</si>
  <si>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</si>
  <si>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</si>
  <si>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</si>
  <si>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</si>
  <si>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</si>
  <si>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</si>
  <si>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</si>
  <si>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</si>
  <si>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</si>
  <si>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</si>
  <si>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</si>
  <si>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</si>
  <si>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</si>
  <si>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</si>
  <si>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</si>
  <si>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</si>
  <si>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</si>
  <si>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</si>
  <si>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</si>
  <si>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</si>
  <si>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</si>
  <si>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</si>
  <si>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</si>
  <si>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</si>
  <si>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</si>
  <si>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</si>
  <si>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</si>
  <si>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</si>
  <si>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</si>
  <si>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</si>
  <si>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</si>
  <si>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</si>
  <si>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</si>
  <si>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</si>
  <si>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</si>
  <si>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</si>
  <si>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</si>
  <si>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</si>
  <si>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</si>
  <si>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</si>
  <si>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</si>
  <si>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</si>
  <si>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</si>
  <si>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</si>
  <si>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</si>
  <si>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</si>
  <si>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</si>
  <si>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</si>
  <si>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</si>
  <si>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</si>
  <si>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</si>
  <si>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</si>
  <si>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</si>
  <si>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</si>
  <si>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</si>
  <si>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</si>
  <si>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</si>
  <si>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</si>
  <si>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</si>
  <si>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</si>
  <si>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</si>
  <si>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</si>
  <si>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</si>
  <si>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</si>
  <si>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</si>
  <si>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</si>
  <si>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</si>
  <si>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</si>
  <si>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</si>
  <si>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</si>
  <si>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</si>
  <si>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</si>
  <si>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</si>
  <si>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</si>
  <si>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</si>
  <si>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</si>
  <si>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</si>
  <si>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</si>
  <si>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</si>
  <si>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</si>
  <si>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</si>
  <si>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</si>
  <si>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</si>
  <si>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</si>
  <si>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</si>
  <si>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</si>
  <si>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</si>
  <si>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</si>
  <si>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</si>
  <si>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</si>
  <si>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</si>
  <si>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</si>
  <si>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</si>
  <si>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</si>
  <si>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</si>
  <si>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</si>
  <si>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</si>
  <si>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</si>
  <si>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</si>
  <si>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</si>
  <si>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</si>
  <si>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</si>
  <si>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</si>
  <si>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</si>
  <si>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</si>
  <si>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</si>
  <si>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</si>
  <si>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</si>
  <si>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</si>
  <si>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</si>
  <si>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</si>
  <si>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</si>
  <si>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</si>
  <si>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</si>
  <si>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</si>
  <si>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</si>
  <si>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</si>
  <si>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</si>
  <si>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</si>
  <si>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</si>
  <si>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</si>
  <si>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</si>
  <si>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</si>
  <si>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</si>
  <si>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</si>
  <si>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</si>
  <si>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</si>
  <si>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</si>
  <si>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</si>
  <si>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</si>
  <si>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</si>
  <si>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</si>
  <si>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</si>
  <si>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</si>
  <si>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</si>
  <si>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</si>
  <si>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</si>
  <si>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</si>
  <si>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</si>
  <si>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</si>
  <si>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</si>
  <si>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</si>
  <si>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</si>
  <si>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</si>
  <si>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</si>
  <si>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</si>
  <si>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</si>
  <si>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</si>
  <si>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</si>
  <si>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</si>
  <si>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</si>
  <si>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</si>
  <si>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</si>
  <si>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</si>
  <si>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</si>
  <si>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</si>
  <si>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</si>
  <si>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</si>
  <si>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</si>
  <si>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</si>
  <si>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</si>
  <si>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</si>
  <si>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</si>
  <si>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</si>
  <si>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</si>
  <si>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</si>
  <si>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</si>
  <si>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</si>
  <si>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</si>
  <si>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</si>
  <si>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</si>
  <si>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</si>
  <si>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</si>
  <si>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</si>
  <si>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</si>
  <si>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</si>
  <si>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</si>
  <si>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</si>
  <si>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</si>
  <si>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</si>
  <si>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</si>
  <si>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</si>
  <si>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</si>
  <si>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</si>
  <si>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</si>
  <si>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</si>
  <si>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</si>
  <si>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</si>
  <si>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</si>
  <si>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</si>
  <si>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</si>
  <si>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</si>
  <si>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</si>
  <si>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</si>
  <si>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</si>
  <si>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</si>
  <si>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</si>
  <si>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</si>
  <si>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</si>
  <si>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</si>
  <si>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</si>
  <si>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</si>
  <si>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</si>
  <si>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</si>
  <si>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</si>
  <si>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</si>
  <si>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</si>
  <si>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</si>
  <si>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</si>
  <si>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</si>
  <si>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</si>
  <si>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</si>
  <si>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</si>
  <si>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</si>
  <si>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</si>
  <si>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</si>
  <si>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</si>
  <si>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</si>
  <si>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</si>
  <si>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</si>
  <si>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</si>
  <si>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</si>
  <si>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</si>
  <si>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</si>
  <si>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</si>
  <si>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</si>
  <si>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</si>
  <si>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</si>
  <si>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</si>
  <si>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</si>
  <si>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</si>
  <si>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</si>
  <si>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</si>
  <si>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</si>
  <si>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</si>
  <si>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</si>
  <si>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</si>
  <si>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</si>
  <si>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</si>
  <si>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</si>
  <si>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</si>
  <si>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</si>
  <si>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</si>
  <si>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</si>
  <si>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</si>
  <si>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</si>
  <si>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</si>
  <si>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</si>
  <si>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</si>
  <si>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</si>
  <si>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</si>
  <si>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</si>
  <si>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</si>
  <si>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</si>
  <si>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</si>
  <si>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</si>
  <si>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</si>
  <si>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</si>
  <si>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</si>
  <si>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</si>
  <si>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</si>
  <si>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</si>
  <si>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</si>
  <si>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</si>
  <si>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</si>
  <si>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</si>
  <si>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</si>
  <si>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</si>
  <si>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</si>
  <si>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</si>
  <si>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</si>
  <si>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</si>
  <si>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</si>
  <si>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</si>
  <si>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</si>
  <si>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</si>
  <si>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</si>
  <si>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</si>
  <si>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</si>
  <si>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</si>
  <si>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</si>
  <si>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</si>
  <si>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</si>
  <si>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</si>
  <si>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</si>
  <si>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</si>
  <si>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</si>
  <si>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</si>
  <si>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</si>
  <si>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</si>
  <si>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</si>
  <si>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</si>
  <si>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</si>
  <si>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</si>
  <si>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</si>
  <si>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</si>
  <si>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</si>
  <si>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</si>
  <si>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</si>
  <si>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</si>
  <si>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</si>
  <si>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</si>
  <si>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</si>
  <si>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</si>
  <si>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</si>
  <si>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</si>
  <si>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</si>
  <si>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</si>
  <si>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</si>
  <si>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</si>
  <si>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</si>
  <si>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</si>
  <si>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</si>
  <si>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</si>
  <si>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</si>
  <si>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</si>
  <si>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</si>
  <si>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</si>
  <si>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</si>
  <si>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</si>
  <si>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</si>
  <si>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</si>
  <si>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</si>
  <si>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</si>
  <si>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</si>
  <si>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</si>
  <si>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</si>
  <si>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</si>
  <si>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</si>
  <si>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</si>
  <si>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</si>
  <si>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</si>
  <si>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</si>
  <si>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</si>
  <si>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</si>
  <si>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</si>
  <si>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</si>
  <si>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</si>
  <si>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</si>
  <si>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</si>
  <si>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</si>
  <si>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</si>
  <si>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</si>
  <si>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</si>
  <si>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</si>
  <si>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</si>
  <si>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</si>
  <si>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</si>
  <si>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</si>
  <si>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</si>
  <si>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</si>
  <si>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</si>
  <si>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</si>
  <si>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</si>
  <si>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</si>
  <si>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</si>
  <si>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</si>
  <si>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</si>
  <si>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</si>
  <si>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</si>
  <si>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</si>
  <si>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</si>
  <si>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</si>
  <si>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</si>
  <si>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</si>
  <si>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</si>
  <si>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</si>
  <si>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</si>
  <si>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</si>
  <si>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</si>
  <si>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</si>
  <si>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</si>
  <si>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</si>
  <si>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</si>
  <si>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</si>
  <si>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</si>
  <si>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</si>
  <si>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</si>
  <si>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</si>
  <si>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</si>
  <si>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</si>
  <si>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</si>
  <si>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</si>
  <si>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</si>
  <si>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</si>
  <si>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</si>
  <si>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</si>
  <si>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</si>
  <si>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</si>
  <si>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</si>
  <si>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</si>
  <si>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</si>
  <si>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</si>
  <si>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</si>
  <si>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</si>
  <si>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</si>
  <si>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</si>
  <si>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</si>
  <si>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</si>
  <si>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</si>
  <si>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</si>
  <si>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</si>
  <si>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</si>
  <si>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</si>
  <si>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</si>
  <si>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</si>
  <si>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</si>
  <si>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</si>
  <si>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</si>
  <si>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</si>
  <si>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</si>
  <si>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</si>
  <si>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</si>
  <si>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</si>
  <si>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</si>
  <si>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</si>
  <si>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</si>
  <si>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</si>
  <si>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</si>
  <si>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</si>
  <si>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</si>
  <si>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</si>
  <si>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</si>
  <si>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</si>
  <si>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</si>
  <si>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</si>
  <si>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</si>
  <si>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</si>
  <si>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</si>
  <si>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</si>
  <si>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</si>
  <si>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</si>
  <si>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</si>
  <si>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</si>
  <si>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</si>
  <si>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</si>
  <si>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</si>
  <si>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</si>
  <si>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</si>
  <si>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</si>
  <si>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</si>
  <si>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</si>
  <si>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</si>
  <si>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</si>
  <si>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</si>
  <si>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</si>
  <si>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</si>
  <si>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</si>
  <si>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</si>
  <si>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</si>
  <si>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</si>
  <si>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</si>
  <si>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</si>
  <si>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</si>
  <si>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</si>
  <si>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</si>
  <si>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</si>
  <si>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</si>
  <si>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</si>
  <si>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</si>
  <si>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</si>
  <si>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</si>
  <si>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</si>
  <si>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</si>
  <si>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</si>
  <si>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</si>
  <si>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</si>
  <si>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</si>
  <si>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</si>
  <si>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</si>
  <si>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</si>
  <si>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</si>
  <si>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</si>
  <si>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</si>
  <si>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</si>
  <si>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</si>
  <si>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</si>
  <si>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</si>
  <si>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</si>
  <si>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</si>
  <si>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</si>
  <si>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</si>
  <si>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</si>
  <si>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</si>
  <si>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</si>
  <si>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</si>
  <si>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</si>
  <si>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</si>
  <si>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</si>
  <si>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</si>
  <si>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</si>
  <si>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</si>
  <si>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</si>
  <si>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</si>
  <si>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</si>
  <si>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</si>
  <si>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</si>
  <si>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</si>
  <si>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</si>
  <si>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</si>
  <si>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</si>
  <si>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</si>
  <si>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</si>
  <si>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</si>
  <si>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</si>
  <si>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</si>
  <si>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</si>
  <si>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</si>
  <si>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</si>
  <si>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</si>
  <si>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</si>
  <si>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</si>
  <si>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</si>
  <si>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</si>
  <si>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</si>
  <si>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</si>
  <si>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</si>
  <si>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</si>
  <si>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</si>
  <si>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</si>
  <si>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</si>
  <si>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</si>
  <si>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</si>
  <si>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</si>
  <si>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</si>
  <si>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</si>
  <si>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</si>
  <si>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</si>
  <si>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</si>
  <si>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</si>
  <si>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</si>
  <si>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</si>
  <si>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</si>
  <si>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</si>
  <si>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</si>
  <si>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</si>
  <si>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</si>
  <si>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</si>
  <si>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</si>
  <si>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</si>
  <si>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</si>
  <si>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</si>
  <si>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</si>
  <si>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</si>
  <si>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</si>
  <si>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</si>
  <si>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</si>
  <si>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</si>
  <si>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</si>
  <si>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</si>
  <si>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</si>
  <si>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</si>
  <si>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</si>
  <si>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</si>
  <si>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</si>
  <si>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</si>
  <si>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</si>
  <si>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</si>
  <si>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</si>
  <si>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</si>
  <si>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</si>
  <si>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</si>
  <si>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</si>
  <si>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</si>
  <si>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</si>
  <si>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</si>
  <si>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</si>
  <si>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</si>
  <si>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</si>
  <si>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</si>
  <si>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</si>
  <si>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</si>
  <si>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</si>
  <si>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</si>
  <si>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</si>
  <si>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</si>
  <si>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</si>
  <si>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</si>
  <si>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</si>
  <si>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</si>
  <si>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</si>
  <si>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</si>
  <si>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</si>
  <si>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</si>
  <si>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</si>
  <si>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</si>
  <si>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</si>
  <si>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</si>
  <si>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</si>
  <si>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</si>
  <si>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</si>
  <si>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</si>
  <si>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</si>
  <si>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</si>
  <si>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</si>
  <si>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</si>
  <si>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</si>
  <si>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</si>
  <si>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</si>
  <si>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</si>
  <si>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</si>
  <si>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</si>
  <si>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</si>
  <si>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</si>
  <si>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</si>
  <si>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</si>
  <si>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</si>
  <si>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</si>
  <si>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</si>
  <si>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</si>
  <si>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</si>
  <si>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</si>
  <si>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</si>
  <si>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</si>
  <si>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</si>
  <si>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</si>
  <si>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</si>
  <si>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</si>
  <si>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</si>
  <si>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</si>
  <si>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</si>
  <si>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</si>
  <si>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</si>
  <si>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</si>
  <si>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</si>
  <si>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</si>
  <si>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</si>
  <si>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</si>
  <si>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</si>
  <si>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</si>
  <si>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</si>
  <si>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</si>
  <si>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</si>
  <si>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</si>
  <si>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</si>
  <si>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</si>
  <si>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</si>
  <si>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</si>
  <si>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</si>
  <si>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</si>
  <si>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</si>
  <si>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</si>
  <si>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</si>
  <si>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</si>
  <si>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</si>
  <si>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</si>
  <si>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</si>
  <si>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</si>
  <si>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</si>
  <si>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</si>
  <si>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</si>
  <si>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</si>
  <si>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</si>
  <si>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</si>
  <si>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</si>
  <si>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</si>
  <si>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</si>
  <si>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</si>
  <si>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</si>
  <si>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</si>
  <si>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</si>
  <si>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</si>
  <si>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</si>
  <si>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</si>
  <si>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</si>
  <si>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</si>
  <si>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</si>
  <si>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</si>
  <si>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</si>
  <si>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</si>
  <si>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</si>
  <si>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</si>
  <si>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</si>
  <si>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</si>
  <si>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</si>
  <si>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</si>
  <si>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</si>
  <si>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</si>
  <si>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</si>
  <si>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</si>
  <si>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</si>
  <si>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</si>
  <si>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</si>
  <si>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</si>
  <si>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</si>
  <si>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</si>
  <si>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</si>
  <si>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</si>
  <si>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</si>
  <si>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</si>
  <si>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</si>
  <si>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</si>
  <si>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</si>
  <si>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</si>
  <si>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</si>
  <si>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</si>
  <si>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</si>
  <si>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</si>
  <si>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</si>
  <si>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</si>
  <si>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</si>
  <si>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</si>
  <si>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</si>
  <si>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</si>
  <si>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</si>
  <si>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</si>
  <si>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</si>
  <si>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</si>
  <si>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</si>
  <si>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</si>
  <si>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</si>
  <si>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</si>
  <si>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</si>
  <si>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</si>
  <si>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</si>
  <si>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</si>
  <si>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</si>
  <si>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</si>
  <si>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</si>
  <si>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</si>
  <si>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</si>
  <si>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</si>
  <si>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</si>
  <si>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</si>
  <si>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</si>
  <si>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</si>
  <si>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</si>
  <si>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</si>
  <si>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</si>
  <si>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</si>
  <si>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</si>
  <si>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</si>
  <si>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</si>
  <si>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</si>
  <si>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</si>
  <si>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</si>
  <si>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</si>
  <si>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</si>
  <si>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</si>
  <si>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</si>
  <si>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</si>
  <si>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</si>
  <si>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</si>
  <si>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</si>
  <si>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</si>
  <si>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</si>
  <si>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</si>
  <si>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</si>
  <si>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</si>
  <si>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</si>
  <si>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</si>
  <si>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</si>
  <si>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</si>
  <si>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</si>
  <si>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</si>
  <si>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</si>
  <si>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</si>
  <si>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</si>
  <si>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</si>
  <si>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</si>
  <si>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</si>
  <si>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</si>
  <si>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</si>
  <si>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</si>
  <si>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</si>
  <si>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</si>
  <si>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</si>
  <si>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Irakleia</t>
  </si>
  <si>
    <t>Steering Comitee:
- The Mayor of Naxos and Small Cyclades - The vice Mayor of Irakleia
- DAFNI (Network of Aegean Islands for Sustainability)
Work group:
- The energy representative of the municipality of Naxos and Small Cyclades
- The technical department of the municipality of Naxos and Small Cyclades
- DAFNI (Network of Aegean Islands for Sustainability)</t>
  </si>
  <si>
    <t>Staff:
- The energy representative of the municipality of Naxos and Small Cyclades (1 person)
- The technical department of the municipality of Naxos and Small Cyclades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</si>
  <si>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</si>
  <si>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</si>
  <si>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Naxos and Small Cyclades's energy profile. The monitoring task will be taken over by the work group.</t>
  </si>
  <si>
    <t xml:space="preserve">The long-term vision of the municipality of Naxos and Small Cyclades is to succeed into restricitng the rapidly increasing CO2 emissions of Irakleia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Irakleia are expected to increase by 63% until 2020 in comparison to 2005 levels. 
- The population of the island is also expected to increase by 30%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</si>
  <si>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</si>
  <si>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</si>
  <si>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</si>
  <si>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</si>
  <si>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</si>
  <si>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</si>
  <si>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</si>
  <si>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</si>
  <si>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</si>
  <si>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</si>
  <si>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</si>
  <si>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</si>
  <si>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</si>
  <si>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</si>
  <si>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</si>
  <si>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Naxos and Small Cyclades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</si>
  <si>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</si>
  <si>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</si>
  <si>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</si>
  <si>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</si>
  <si>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</si>
  <si>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</si>
  <si>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</si>
  <si>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</si>
  <si>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</si>
  <si>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</si>
  <si>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</si>
  <si>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</si>
  <si>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Naxos and Small Cyclades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</si>
  <si>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</si>
  <si>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</si>
  <si>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</si>
  <si>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</si>
  <si>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</si>
  <si>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</si>
  <si>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</si>
  <si>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</si>
  <si>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</si>
  <si>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</si>
  <si>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</si>
  <si>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</si>
  <si>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</si>
  <si>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</si>
  <si>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</si>
  <si>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</si>
  <si>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</si>
  <si>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</si>
  <si>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</si>
  <si>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Naxos and Small Cyclades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</si>
  <si>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</si>
  <si>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</si>
  <si>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</si>
  <si>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Naxos and Small Cyclades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</si>
  <si>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</si>
  <si>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</si>
  <si>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</si>
  <si>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Naxos and Small Cyclades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</si>
  <si>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</si>
  <si>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</si>
  <si>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Naxos and Small Cyclades - Naxos and Small Cyclades KTEL </t>
  </si>
  <si>
    <t>Increase by 20% the energy efficiency of passenger transports by road by 2020 through the promotion of eco-driving practices.</t>
  </si>
  <si>
    <t>Municipality of Naxos and Small Cyclades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</si>
  <si>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</si>
  <si>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</si>
  <si>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</si>
  <si>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</si>
  <si>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Naxos and Small Cyclades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</si>
  <si>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</si>
  <si>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</si>
  <si>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</si>
  <si>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</si>
  <si>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</si>
  <si>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</si>
  <si>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Irakleia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</si>
</sst>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Irakleia</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Other fleet for public and private services</v></c><c r="B88" s="9" t="s"><v>946</v></c><c r="C88" s="9" t="s"><v>1680</v></c><c r="D88" s="9"/><c r="E88" s="9"/><c r="F88" s="9" t="s"><v>1681</v></c><c r="G88" s="9" t="s"><v>1682</v></c><c r="H88" s="9" t="s"><v>1683</v></c><c r="I88" s="9"/><c r="J88" s="9" t="s"><v>1684</v></c><c r="K88" s="9"/><c r="L88" s="9"/></row><row r="89" spans="1:12" s="10" customFormat="1" ht="24"><c r="A89" s="201" t="str"><f t="shared" si="1"/><v>Freight transport by road and removal services</v></c><c r="B89" s="9" t="s"><v>68</v></c><c r="C89" s="9" t="s"><v>69</v></c><c r="D89" s="9"/><c r="E89" s="9"/><c r="F89" s="9" t="s"><v>328</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Irakleia</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0.73777445122719953</v></c><c r="L8" s="211"><v>0.79840463591455235</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Irakleia</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133</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242.2369953496646</v></c><c r="D17" s="234"><v>0</v></c><c r="E17" s="234"><v>0</v></c><c r="F17" s="64"><v>242.2369953496646</v></c><c r="G17" s="234"><v>0</v></c><c r="H17" s="234"><v>278.84428461326638</v></c><c r="I17" s="234"><v>0</v></c><c r="J17" s="234"><v>36.377071919999992</v></c><c r="K17" s="234"><v>0</v></c><c r="L17" s="234"><v>0</v></c><c r="M17" s="64"><v>315.22135653326637</v></c><c r="N17" s="234"><v>0</v></c><c r="O17" s="234"><v>0</v></c><c r="P17" s="234"><v>33.181651958551519</v></c><c r="Q17" s="234"><v>0</v></c><c r="R17" s="234"><v>0</v></c><c r="S17" s="234"><v>78.500490707565433</v></c><c r="T17" s="64"><v>111.68214266611696</v></c><c r="U17" s="64"><v>669.14049454904796</v></c></row><row r="18" spans="1:21" s="21" customFormat="1" ht="15.75"><c r="A18" s="22"/><c r="B18" s="182" t="str"><f>Translation!A61</f><v>Hot water</v></c><c r="C18" s="154"><v>39.326402321246249</v></c><c r="D18" s="154"><v>0</v></c><c r="E18" s="154"><v>0</v></c><c r="F18" s="64"><v>39.326402321246249</v></c><c r="G18" s="154"><v>0</v></c><c r="H18" s="154"><v>32.075596893266464</v></c><c r="I18" s="154"><v>0</v></c><c r="J18" s="154"><v>0</v></c><c r="K18" s="154"><v>0</v></c><c r="L18" s="154"><v>0</v></c><c r="M18" s="64"><v>32.075596893266464</v></c><c r="N18" s="154"><v>0</v></c><c r="O18" s="154"><v>0</v></c><c r="P18" s="154"><v>33.181651958551519</v></c><c r="Q18" s="154"><v>0</v></c><c r="R18" s="154"><v>0</v></c><c r="S18" s="154"><v>9.9544955875654555</v></c><c r="T18" s="64"><v>43.136147546116973</v></c><c r="U18" s="64"><v>114.53814676062969</v></c></row><row r="19" spans="1:21" s="21" customFormat="1" ht="15.75"><c r="A19" s="22"/><c r="B19" s="182" t="str"><f>Translation!A62</f><v>Heating and cooling</v></c><c r="C19" s="154"><v>69.657197031085033</v></c><c r="D19" s="154"><v>0</v></c><c r="E19" s="154"><v>0</v></c><c r="F19" s="64"><v>69.657197031085033</v></c><c r="G19" s="154"><v>0</v></c><c r="H19" s="154"><v>246.76868771999989</v></c><c r="I19" s="154"><v>0</v></c><c r="J19" s="154"><v>20.853691919999992</v></c><c r="K19" s="154"><v>0</v></c><c r="L19" s="154"><v>0</v></c><c r="M19" s="64"><v>267.62237963999991</v></c><c r="N19" s="154"><v>0</v></c><c r="O19" s="154"><v>0</v></c><c r="P19" s="154"><v>0</v></c><c r="Q19" s="154"><v>0</v></c><c r="R19" s="154"><v>0</v></c><c r="S19" s="154"><v>55.609845119999981</v></c><c r="T19" s="64"><v>55.609845119999981</v></c><c r="U19" s="64"><v>392.88942179108494</v></c></row><row r="20" spans="1:21" s="21" customFormat="1" ht="15.75"><c r="A20" s="22"/><c r="B20" s="182" t="str"><f>Translation!A63</f><v>Lighting</v></c><c r="C20" s="154"><v>37.021790664000001</v></c><c r="D20" s="154"><v>0</v></c><c r="E20" s="154"><v>0</v></c><c r="F20" s="64"><v>37.021790664000001</v></c><c r="G20" s="154"><v>0</v></c><c r="H20" s="154"><v>0</v></c><c r="I20" s="154"><v>0</v></c><c r="J20" s="154"><v>0</v></c><c r="K20" s="154"><v>0</v></c><c r="L20" s="154"><v>0</v></c><c r="M20" s="64"><v>0</v></c><c r="N20" s="154"><v>0</v></c><c r="O20" s="154"><v>0</v></c><c r="P20" s="154"><v>0</v></c><c r="Q20" s="154"><v>0</v></c><c r="R20" s="154"><v>0</v></c><c r="S20" s="154"><v>0</v></c><c r="T20" s="64"><v>0</v></c><c r="U20" s="64"><v>37.021790664000001</v></c></row><row r="21" spans="1:21" s="21" customFormat="1" ht="15.75"><c r="A21" s="22"/><c r="B21" s="182" t="str"><f>Translation!A64</f><v>Cooking</v></c><c r="C21" s="154"><v>25.872299999999999</v></c><c r="D21" s="154"><v>0</v></c><c r="E21" s="154"><v>0</v></c><c r="F21" s="64"><v>25.872299999999999</v></c><c r="G21" s="154"><v>0</v></c><c r="H21" s="154"><v>0</v></c><c r="I21" s="154"><v>0</v></c><c r="J21" s="154"><v>15.52338</v></c><c r="K21" s="154"><v>0</v></c><c r="L21" s="154"><v>0</v></c><c r="M21" s="64"><v>15.52338</v></c><c r="N21" s="154"><v>0</v></c><c r="O21" s="154"><v>0</v></c><c r="P21" s="154"><v>0</v></c><c r="Q21" s="154"><v>0</v></c><c r="R21" s="154"><v>0</v></c><c r="S21" s="154"><v>12.936149999999998</v></c><c r="T21" s="64"><v>12.936149999999998</v></c><c r="U21" s="64"><v>54.331829999999997</v></c></row><row r="22" spans="1:21" s="21" customFormat="1" ht="15.75"><c r="A22" s="22"/><c r="B22" s="182" t="str"><f>Translation!A65</f><v>Refrigerator and freezers</v></c><c r="C22" s="154"><v>36.312000000000005</v></c><c r="D22" s="154"><v>0</v></c><c r="E22" s="154"><v>0</v></c><c r="F22" s="64"><v>36.312000000000005</v></c><c r="G22" s="154"><v>0</v></c><c r="H22" s="154"><v>0</v></c><c r="I22" s="154"><v>0</v></c><c r="J22" s="154"><v>0</v></c><c r="K22" s="154"><v>0</v></c><c r="L22" s="154"><v>0</v></c><c r="M22" s="64"><v>0</v></c><c r="N22" s="154"><v>0</v></c><c r="O22" s="154"><v>0</v></c><c r="P22" s="154"><v>0</v></c><c r="Q22" s="154"><v>0</v></c><c r="R22" s="154"><v>0</v></c><c r="S22" s="154"><v>0</v></c><c r="T22" s="64"><v>0</v></c><c r="U22" s="64"><v>36.312000000000005</v></c></row><row r="23" spans="1:21" s="21" customFormat="1" ht="15.75"><c r="A23" s="22"/><c r="B23" s="182" t="str"><f>Translation!A66</f><v>Laundry machines and dryers</v></c><c r="C23" s="154"><v>2.21</v></c><c r="D23" s="154"><v>0</v></c><c r="E23" s="154"><v>0</v></c><c r="F23" s="64"><v>2.21</v></c><c r="G23" s="154"><v>0</v></c><c r="H23" s="154"><v>0</v></c><c r="I23" s="154"><v>0</v></c><c r="J23" s="154"><v>0</v></c><c r="K23" s="154"><v>0</v></c><c r="L23" s="154"><v>0</v></c><c r="M23" s="64"><v>0</v></c><c r="N23" s="154"><v>0</v></c><c r="O23" s="154"><v>0</v></c><c r="P23" s="154"><v>0</v></c><c r="Q23" s="154"><v>0</v></c><c r="R23" s="154"><v>0</v></c><c r="S23" s="154"><v>0</v></c><c r="T23" s="64"><v>0</v></c><c r="U23" s="64"><v>2.21</v></c></row><row r="24" spans="1:21" s="21" customFormat="1" ht="15.75"><c r="A24" s="22"/><c r="B24" s="182" t="str"><f>Translation!A67</f><v>Dish washing</v></c><c r="C24" s="154"><v>3.0939999999999994</v></c><c r="D24" s="154"><v>0</v></c><c r="E24" s="154"><v>0</v></c><c r="F24" s="64"><v>3.0939999999999994</v></c><c r="G24" s="154"><v>0</v></c><c r="H24" s="154"><v>0</v></c><c r="I24" s="154"><v>0</v></c><c r="J24" s="154"><v>0</v></c><c r="K24" s="154"><v>0</v></c><c r="L24" s="154"><v>0</v></c><c r="M24" s="64"><v>0</v></c><c r="N24" s="154"><v>0</v></c><c r="O24" s="154"><v>0</v></c><c r="P24" s="154"><v>0</v></c><c r="Q24" s="154"><v>0</v></c><c r="R24" s="154"><v>0</v></c><c r="S24" s="154"><v>0</v></c><c r="T24" s="64"><v>0</v></c><c r="U24" s="64"><v>3.0939999999999994</v></c></row><row r="25" spans="1:21" s="21" customFormat="1" ht="15.75"><c r="A25" s="22"/><c r="B25" s="182" t="str"><f>Translation!A68</f><v>Tv sets</v></c><c r="C25" s="154"><v>2.8746999999999998</v></c><c r="D25" s="154"><v>0</v></c><c r="E25" s="154"><v>0</v></c><c r="F25" s="64"><v>2.8746999999999998</v></c><c r="G25" s="154"><v>0</v></c><c r="H25" s="154"><v>0</v></c><c r="I25" s="154"><v>0</v></c><c r="J25" s="154"><v>0</v></c><c r="K25" s="154"><v>0</v></c><c r="L25" s="154"><v>0</v></c><c r="M25" s="64"><v>0</v></c><c r="N25" s="154"><v>0</v></c><c r="O25" s="154"><v>0</v></c><c r="P25" s="154"><v>0</v></c><c r="Q25" s="154"><v>0</v></c><c r="R25" s="154"><v>0</v></c><c r="S25" s="154"><v>0</v></c><c r="T25" s="64"><v>0</v></c><c r="U25" s="64"><v>2.8746999999999998</v></c></row><row r="26" spans="1:21" s="21" customFormat="1" ht="15.75"><c r="A26" s="22"/><c r="B26" s="182" t="str"><f>Translation!A69</f><v>Other electric appliances</v></c><c r="C26" s="154"><v>25.868605333333313</v></c><c r="D26" s="154"><v>0</v></c><c r="E26" s="154"><v>0</v></c><c r="F26" s="64"><v>25.868605333333313</v></c><c r="G26" s="154"><v>0</v></c><c r="H26" s="154"><v>0</v></c><c r="I26" s="154"><v>0</v></c><c r="J26" s="154"><v>0</v></c><c r="K26" s="154"><v>0</v></c><c r="L26" s="154"><v>0</v></c><c r="M26" s="64"><v>0</v></c><c r="N26" s="154"><v>0</v></c><c r="O26" s="154"><v>0</v></c><c r="P26" s="154"><v>0</v></c><c r="Q26" s="154"><v>0</v></c><c r="R26" s="154"><v>0</v></c><c r="S26" s="154"><v>0</v></c><c r="T26" s="64"><v>0</v></c><c r="U26" s="64"><v>25.868605333333313</v></c></row><row r="27" spans="1:21" s="21" customFormat="1" ht="15.75"><c r="A27" s="22"/><c r="B27" s="66" t="str"><f>Translation!A70</f><v>PRIMARY SECTOR</v></c><c r="C27" s="234"><v>8.6485071359400134</v></c><c r="D27" s="234"><v>0</v></c><c r="E27" s="234"><v>0</v></c><c r="F27" s="64"><v>8.6485071359400134</v></c><c r="G27" s="234"><v>0</v></c><c r="H27" s="234"><v>1.5657063461724128</v></c><c r="I27" s="234"><v>0</v></c><c r="J27" s="234"><v>0</v></c><c r="K27" s="234"><v>0</v></c><c r="L27" s="234"><v>0</v></c><c r="M27" s="64"><v>1.5657063461724128</v></c><c r="N27" s="234"><v>0</v></c><c r="O27" s="234"><v>0</v></c><c r="P27" s="234"><v>0</v></c><c r="Q27" s="234"><v>0</v></c><c r="R27" s="234"><v>0</v></c><c r="S27" s="234"><v>1.7874451995837783</v></c><c r="T27" s="64"><v>1.7874451995837783</v></c><c r="U27" s="64"><v>12.001658681696204</v></c></row><row r="28" spans="1:21" s="21" customFormat="1" ht="15.75"><c r="A28" s="22"/><c r="B28" s="183" t="str"><f>Translation!A71</f><v>Agriculture, forestry and fishing</v></c><c r="C28" s="154"><v>8.6485071359400134</v></c><c r="D28" s="154"><v>0</v></c><c r="E28" s="154"><v>0</v></c><c r="F28" s="64"><v>8.6485071359400134</v></c><c r="G28" s="154"><v>0</v></c><c r="H28" s="154"><v>1.5657063461724128</v></c><c r="I28" s="154"><v>0</v></c><c r="J28" s="154"><v>0</v></c><c r="K28" s="154"><v>0</v></c><c r="L28" s="154"><v>0</v></c><c r="M28" s="64"><v>1.5657063461724128</v></c><c r="N28" s="154"><v>0</v></c><c r="O28" s="154"><v>0</v></c><c r="P28" s="154"><v>0</v></c><c r="Q28" s="154"><v>0</v></c><c r="R28" s="154"><v>0</v></c><c r="S28" s="154"><v>1.7874451995837783</v></c><c r="T28" s="64"><v>1.7874451995837783</v></c><c r="U28" s="64"><v>12.001658681696204</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43.242535679700069</v></c><c r="D30" s="234"><v>0</v></c><c r="E30" s="234"><v>0</v></c><c r="F30" s="64"><v>43.242535679700069</v></c><c r="G30" s="234"><v>17.571855608209912</v></c><c r="H30" s="234"><v>18.366199765841319</v></c><c r="I30" s="234"><v>0</v></c><c r="J30" s="234"><v>0.7414887015453191</v></c><c r="K30" s="234"><v>0</v></c><c r="L30" s="234"><v>0</v></c><c r="M30" s="64"><v>36.679544075596553</v></c><c r="N30" s="234"><v>0</v></c><c r="O30" s="234"><v>0</v></c><c r="P30" s="234"><v>0.41734889931971564</v></c><c r="Q30" s="234"><v>0</v></c><c r="R30" s="234"><v>0</v></c><c r="S30" s="234"><v>0</v></c><c r="T30" s="64"><v>0.41734889931971564</v></c><c r="U30" s="64"><v>80.339428654616341</v></c></row><row r="31" spans="1:21" s="21" customFormat="1" ht="15.75"><c r="A31" s="22"/><c r="B31" s="183" t="str"><f>Translation!A74</f><v>Manufacturing</v></c><c r="C31" s="154"><v>9.4347350573891067</v></c><c r="D31" s="154"><v>0</v></c><c r="E31" s="154"><v>0</v></c><c r="F31" s="64"><v>9.4347350573891067</v></c><c r="G31" s="154"><v>5.2715566824629736</v></c><c r="H31" s="154"><v>5.5098599297523965</v></c><c r="I31" s="154"><v>0</v></c><c r="J31" s="154"><v>0.7414887015453191</v></c><c r="K31" s="154"><v>0</v></c><c r="L31" s="154"><v>0</v></c><c r="M31" s="64"><v>11.522905313760688</v></c><c r="N31" s="154"><v>0</v></c><c r="O31" s="154"><v>0</v></c><c r="P31" s="154"><v>0.41734889931971564</v></c><c r="Q31" s="154"><v>0</v></c><c r="R31" s="154"><v>0</v></c><c r="S31" s="154"><v>0</v></c><c r="T31" s="64"><v>0.41734889931971564</v></c><c r="U31" s="64"><v>21.374989270469509</v></c></row><row r="32" spans="1:21" s="21" customFormat="1" ht="30"><c r="A32" s="22"/><c r="B32" s="183" t="str"><f>Translation!A75</f><v>Water supply, sewerage, waste management and remediation activities</v></c><c r="C32" s="154"><v>11.793418821736386</v></c><c r="D32" s="154"><v>0</v></c><c r="E32" s="154"><v>0</v></c><c r="F32" s="64"><v>11.793418821736386</v></c><c r="G32" s="154"><v>0</v></c><c r="H32" s="154"><v>0</v></c><c r="I32" s="154"><v>0</v></c><c r="J32" s="154"><v>0</v></c><c r="K32" s="154"><v>0</v></c><c r="L32" s="154"><v>0</v></c><c r="M32" s="64"><v>0</v></c><c r="N32" s="154"><v>0</v></c><c r="O32" s="154"><v>0</v></c><c r="P32" s="154"><v>0</v></c><c r="Q32" s="154"><v>0</v></c><c r="R32" s="154"><v>0</v></c><c r="S32" s="154"><v>0</v></c><c r="T32" s="64"><v>0</v></c><c r="U32" s="64"><v>11.793418821736386</v></c></row><row r="33" spans="1:21" s="21" customFormat="1" ht="15.75"><c r="A33" s="22"/><c r="B33" s="183" t="str"><f>Translation!A76</f><v>Construction</v></c><c r="C33" s="154"><v>22.014381800574579</v></c><c r="D33" s="154"><v>0</v></c><c r="E33" s="154"><v>0</v></c><c r="F33" s="64"><v>22.014381800574579</v></c><c r="G33" s="154"><v>12.300298925746938</v></c><c r="H33" s="154"><v>12.856339836088923</v></c><c r="I33" s="154"><v>0</v></c><c r="J33" s="154"><v>0</v></c><c r="K33" s="154"><v>0</v></c><c r="L33" s="154"><v>0</v></c><c r="M33" s="64"><v>25.156638761835861</v></c><c r="N33" s="154"><v>0</v></c><c r="O33" s="154"><v>0</v></c><c r="P33" s="154"><v>0</v></c><c r="Q33" s="154"><v>0</v></c><c r="R33" s="154"><v>0</v></c><c r="S33" s="154"><v>0</v></c><c r="T33" s="64"><v>0</v></c><c r="U33" s="64"><v>47.17102056241044</v></c></row><row r="34" spans="1:21" s="21" customFormat="1" ht="15.75"><c r="A34" s="22"/><c r="B34" s="61" t="str"><f>Translation!A77</f><v>TERTIARY SECTOR</v></c><c r="C34" s="234"><v>566.47763221433627</v></c><c r="D34" s="234"><v>0</v></c><c r="E34" s="234"><v>0</v></c><c r="F34" s="64"><v>566.47763221433627</v></c><c r="G34" s="234"><v>0</v></c><c r="H34" s="234"><v>131.68353021699474</v></c><c r="I34" s="234"><v>0</v></c><c r="J34" s="234"><v>5.3890200000000013</v></c><c r="K34" s="234"><v>0</v></c><c r="L34" s="234"><v>0</v></c><c r="M34" s="64"><v>137.07255021699473</v></c><c r="N34" s="234"><v>0</v></c><c r="O34" s="234"><v>0</v></c><c r="P34" s="234"><v>32.4206593065798</v></c><c r="Q34" s="234"><v>0</v></c><c r="R34" s="234"><v>0</v></c><c r="S34" s="234"><v>3.2826670226666668</v></c><c r="T34" s="64"><v>35.703326329246465</v></c><c r="U34" s="64"><v>739.25350876057746</v></c></row><row r="35" spans="1:21" s="21" customFormat="1" ht="30"><c r="A35" s="22"/><c r="B35" s="183" t="str"><f>Translation!A78</f><v xml:space="preserve">Wholesale and retail trade; repair of motor vehicles and motorcycles </v></c><c r="C35" s="154"><v>48.864136885447586</v></c><c r="D35" s="154"><v>0</v></c><c r="E35" s="154"><v>0</v></c><c r="F35" s="64"><v>48.864136885447586</v></c><c r="G35" s="154"><v>0</v></c><c r="H35" s="154"><v>8.7876761332255899</v></c><c r="I35" s="154"><v>0</v></c><c r="J35" s="154"><v>0</v></c><c r="K35" s="154"><v>0</v></c><c r="L35" s="154"><v>0</v></c><c r="M35" s="64"><v>8.7876761332255899</v></c><c r="N35" s="154"><v>0</v></c><c r="O35" s="154"><v>0</v></c><c r="P35" s="154"><v>0.85217216653198646</v></c><c r="Q35" s="154"><v>0</v></c><c r="R35" s="154"><v>0</v></c><c r="S35" s="154"><v>0</v></c><c r="T35" s="64"><v>0.85217216653198646</v></c><c r="U35" s="64"><v>58.50398518520516</v></c></row><row r="36" spans="1:21" s="21" customFormat="1" ht="15.75"><c r="A36" s="22"/><c r="B36" s="183" t="str"><f>Translation!A79</f><v>Accommodation and food service activities</v></c><c r="C36" s="154"><v>366.02635478949162</v></c><c r="D36" s="154"><v>0</v></c><c r="E36" s="154"><v>0</v></c><c r="F36" s="64"><v>366.02635478949162</v></c><c r="G36" s="154"><v>0</v></c><c r="H36" s="154"><v>91.250976601380984</v></c><c r="I36" s="154"><v>0</v></c><c r="J36" s="154"><v>5.3890200000000013</v></c><c r="K36" s="154"><v>0</v></c><c r="L36" s="154"><v>0</v></c><c r="M36" s="64"><v>96.639996601380986</v></c><c r="N36" s="154"><v>0</v></c><c r="O36" s="154"><v>0</v></c><c r="P36" s="154"><v>29.864142806983843</v></c><c r="Q36" s="154"><v>0</v></c><c r="R36" s="154"><v>0</v></c><c r="S36" s="154"><v>3.2826670226666668</v></c><c r="T36" s="64"><v>33.146809829650508</v></c><c r="U36" s="64"><v>495.81316122052311</v></c></row><row r="37" spans="1:21" s="21" customFormat="1" ht="15.75"><c r="A37" s="22"/><c r="B37" s="183" t="str"><f>Translation!A80</f><v>General public administration and social security</v></c><c r="C37" s="154"><v>14.654165367814141</v></c><c r="D37" s="154"><v>0</v></c><c r="E37" s="154"><v>0</v></c><c r="F37" s="64"><v>14.654165367814141</v></c><c r="G37" s="154"><v>0</v></c><c r="H37" s="154"><v>3.7032865481618691</v></c><c r="I37" s="154"><v>0</v></c><c r="J37" s="154"><v>0</v></c><c r="K37" s="154"><v>0</v></c><c r="L37" s="154"><v>0</v></c><c r="M37" s="64"><v>3.7032865481618691</v></c><c r="N37" s="154"><v>0</v></c><c r="O37" s="154"><v>0</v></c><c r="P37" s="154"><v>0</v></c><c r="Q37" s="154"><v>0</v></c><c r="R37" s="154"><v>0</v></c><c r="S37" s="154"><v>0</v></c><c r="T37" s="64"><v>0</v></c><c r="U37" s="64"><v>18.357451915976011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8.3511416357936721</v></c><c r="D39" s="154"><v>0</v></c><c r="E39" s="154"><v>0</v></c><c r="F39" s="64"><v>8.3511416357936721</v></c><c r="G39" s="154"><v>0</v></c><c r="H39" s="154"><v>6.1495130513643472</v></c><c r="I39" s="154"><v>0</v></c><c r="J39" s="154"><v>0</v></c><c r="K39" s="154"><v>0</v></c><c r="L39" s="154"><v>0</v></c><c r="M39" s="64"><v>6.1495130513643472</v></c><c r="N39" s="154"><v>0</v></c><c r="O39" s="154"><v>0</v></c><c r="P39" s="154"><v>0</v></c><c r="Q39" s="154"><v>0</v></c><c r="R39" s="154"><v>0</v></c><c r="S39" s="154"><v>0</v></c><c r="T39" s="64"><v>0</v></c><c r="U39" s="64"><v>14.500654687158018</v></c></row><row r="40" spans="1:21" s="21" customFormat="1" ht="15.75"><c r="A40" s="22"/><c r="B40" s="183" t="str"><f>Translation!A83</f><v>Human health and social work activities</v></c><c r="C40" s="154"><v>5.6942662785231049</v></c><c r="D40" s="154"><v>0</v></c><c r="E40" s="154"><v>0</v></c><c r="F40" s="64"><v>5.6942662785231049</v></c><c r="G40" s="154"><v>0</v></c><c r="H40" s="154"><v>4.2167256164107743</v></c><c r="I40" s="154"><v>0</v></c><c r="J40" s="154"><v>0</v></c><c r="K40" s="154"><v>0</v></c><c r="L40" s="154"><v>0</v></c><c r="M40" s="64"><v>4.2167256164107743</v></c><c r="N40" s="154"><v>0</v></c><c r="O40" s="154"><v>0</v></c><c r="P40" s="154"><v>0</v></c><c r="Q40" s="154"><v>0</v></c><c r="R40" s="154"><v>0</v></c><c r="S40" s="154"><v>0</v></c><c r="T40" s="64"><v>0</v></c><c r="U40" s="64"><v>9.9109918949338791</v></c></row><row r="41" spans="1:21" s="21" customFormat="1" ht="15.75"><c r="A41" s="22"/><c r="B41" s="183" t="str"><f>Translation!A84</f><v>Other services</v></c><c r="C41" s="154"><v>97.728273770895171</v></c><c r="D41" s="154"><v>0</v></c><c r="E41" s="154"><v>0</v></c><c r="F41" s="64"><v>97.728273770895171</v></c><c r="G41" s="154"><v>0</v></c><c r="H41" s="154"><v>17.57535226645118</v></c><c r="I41" s="154"><v>0</v></c><c r="J41" s="154"><v>0</v></c><c r="K41" s="154"><v>0</v></c><c r="L41" s="154"><v>0</v></c><c r="M41" s="64"><v>17.57535226645118</v></c><c r="N41" s="154"><v>0</v></c><c r="O41" s="154"><v>0</v></c><c r="P41" s="154"><v>1.7043443330639729</v></c><c r="Q41" s="154"><v>0</v></c><c r="R41" s="154"><v>0</v></c><c r="S41" s="154"><v>0</v></c><c r="T41" s="64"><v>1.7043443330639729</v></c><c r="U41" s="64"><v>117.00797037041032</v></c></row><row r="42" spans="1:21" s="21" customFormat="1" ht="15.75"><c r="A42" s="22"/><c r="B42" s="183" t="str"><f>Translation!A85</f><v>Public lighting</v></c><c r="C42" s="154"><v>25.159293486370952</v></c><c r="D42" s="154"><v>0</v></c><c r="E42" s="154"><v>0</v></c><c r="F42" s="64"><v>25.159293486370952</v></c><c r="G42" s="154"><v>0</v></c><c r="H42" s="154"><v>0</v></c><c r="I42" s="154"><v>0</v></c><c r="J42" s="154"><v>0</v></c><c r="K42" s="154"><v>0</v></c><c r="L42" s="154"><v>0</v></c><c r="M42" s="64"><v>0</v></c><c r="N42" s="154"><v>0</v></c><c r="O42" s="154"><v>0</v></c><c r="P42" s="154"><v>0</v></c><c r="Q42" s="154"><v>0</v></c><c r="R42" s="154"><v>0</v></c><c r="S42" s="154"><v>0</v></c><c r="T42" s="64"><v>0</v></c><c r="U42" s="64"><v>25.159293486370952</v></c></row><row r="43" spans="1:21" s="21" customFormat="1" ht="15.75"><c r="A43" s="22"/><c r="B43" s="61" t="str"><f>Translation!A86</f><v>TRANSPORTS</v></c><c r="C43" s="234"><v>0</v></c><c r="D43" s="234"><v>0</v></c><c r="E43" s="234"><v>0</v></c><c r="F43" s="64"><v>0</v></c><c r="G43" s="234"><v>0</v></c><c r="H43" s="234"><v>4.0124166796879752</v></c><c r="I43" s="234"><v>5.8782460550843254</v></c><c r="J43" s="234"><v>0</v></c><c r="K43" s="234"><v>0</v></c><c r="L43" s="234"><v>0</v></c><c r="M43" s="64"><v>9.8906627347723006</v></c><c r="N43" s="234"><v>0</v></c><c r="O43" s="234"><v>0</v></c><c r="P43" s="234"><v>0</v></c><c r="Q43" s="234"><v>0</v></c><c r="R43" s="234"><v>0</v></c><c r="S43" s="234"><v>0</v></c><c r="T43" s="64"><v>0</v></c><c r="U43" s="64"><v>9.8906627347723006</v></c></row><row r="44" spans="1:21" s="21" customFormat="1" ht="30"><c r="A44" s="22"/><c r="B44" s="183" t="str"><f>Translation!A87</f><v>Passenger transport by road (public transport, taxi, tourism, transfers, etc.)</v></c><c r="C44" s="154"><v>0</v></c><c r="D44" s="154"><v>0</v></c><c r="E44" s="154"><v>0</v></c><c r="F44" s="64"><v>0</v></c><c r="G44" s="154"><v>0</v></c><c r="H44" s="154"><v>0.17706111021434767</v></c><c r="I44" s="154"><v>4.082719774359958E-2</v></c><c r="J44" s="154"><v>0</v></c><c r="K44" s="154"><v>0</v></c><c r="L44" s="154"><v>0</v></c><c r="M44" s="64"><v>0.21788830795794725</v></c><c r="N44" s="154"><v>0</v></c><c r="O44" s="154"><v>0</v></c><c r="P44" s="154"><v>0</v></c><c r="Q44" s="154"><v>0</v></c><c r="R44" s="154"><v>0</v></c><c r="S44" s="154"><v>0</v></c><c r="T44" s="64"><v>0</v></c><c r="U44" s="64"><v>0.21788830795794725</v></c></row><row r="45" spans="1:21" s="21" customFormat="1" ht="15.75"><c r="A45" s="22"/><c r="B45" s="183" t="str"><f>Translation!A88</f><v>Other fleet for public and private services</v></c><c r="C45" s="154"><v>0</v></c><c r="D45" s="154"><v>0</v></c><c r="E45" s="154"><v>0</v></c><c r="F45" s="64"><v>0</v></c><c r="G45" s="154"><v>0</v></c><c r="H45" s="154"><v>2.921258584953923</v></c><c r="I45" s="154"><v>0.67359117856947237</v></c><c r="J45" s="154"><v>0</v></c><c r="K45" s="154"><v>0</v></c><c r="L45" s="154"><v>0</v></c><c r="M45" s="64"><v>3.5948497635233956</v></c><c r="N45" s="154"><v>0</v></c><c r="O45" s="154"><v>0</v></c><c r="P45" s="154"><v>0</v></c><c r="Q45" s="154"><v>0</v></c><c r="R45" s="154"><v>0</v></c><c r="S45" s="154"><v>0</v></c><c r="T45" s="64"><v>0</v></c><c r="U45" s="64"><v>3.5948497635233956</v></c></row><row r="46" spans="1:21" s="21" customFormat="1" ht="15.75"><c r="A46" s="22"/><c r="B46" s="183" t="str"><f>Translation!A89</f><v>Freight transport by road and removal services</v></c><c r="C46" s="154"><v>0</v></c><c r="D46" s="154"><v>0</v></c><c r="E46" s="154"><v>0</v></c><c r="F46" s="64"><v>0</v></c><c r="G46" s="154"><v>0</v></c><c r="H46" s="154"><v>1.8143070958582832E-2</v></c><c r="I46" s="154"><v>0.19106411658528408</v></c><c r="J46" s="154"><v>0</v></c><c r="K46" s="154"><v>0</v></c><c r="L46" s="154"><v>0</v></c><c r="M46" s="64"><v>0.20920718754386691</v></c><c r="N46" s="154"><v>0</v></c><c r="O46" s="154"><v>0</v></c><c r="P46" s="154"><v>0</v></c><c r="Q46" s="154"><v>0</v></c><c r="R46" s="154"><v>0</v></c><c r="S46" s="154"><v>0</v></c><c r="T46" s="64"><v>0</v></c><c r="U46" s="64"><v>0.20920718754386691</v></c></row><row r="47" spans="1:21" s="21" customFormat="1" ht="15.75"><c r="A47" s="22"/><c r="B47" s="182" t="str"><f>Translation!A90</f><v>Private transports</v></c><c r="C47" s="154"><v>0</v></c><c r="D47" s="154"><v>0</v></c><c r="E47" s="154"><v>0</v></c><c r="F47" s="64"><v>0</v></c><c r="G47" s="154"><v>0</v></c><c r="H47" s="154"><v>0.89595391356112175</v></c><c r="I47" s="154"><v>4.9727635621859694</v></c><c r="J47" s="154"><v>0</v></c><c r="K47" s="154"><v>0</v></c><c r="L47" s="154"><v>0</v></c><c r="M47" s="64"><v>5.8687174757470908</v></c><c r="N47" s="154"><v>0</v></c><c r="O47" s="154"><v>0</v></c><c r="P47" s="154"><v>0</v></c><c r="Q47" s="154"><v>0</v></c><c r="R47" s="154"><v>0</v></c><c r="S47" s="154"><v>0</v></c><c r="T47" s="64"><v>0</v></c><c r="U47" s="64"><v>5.8687174757470908</v></c></row><row r="48" spans="1:21" s="21" customFormat="1" ht="15.75"><c r="A48" s="22"/><c r="B48" s="73" t="str"><f>Translation!A118</f><v>TOTAL FOR INTERNAL MARKET</v></c><c r="C48" s="149"><v>860.60567037964097</v></c><c r="D48" s="149"><v>0</v></c><c r="E48" s="149"><v>0</v></c><c r="F48" s="64"><v>860.60567037964097</v></c><c r="G48" s="65"><v>17.571855608209912</v></c><c r="H48" s="65"><v>434.47213762196287</v></c><c r="I48" s="65"><v>5.8782460550843254</v></c><c r="J48" s="65"><v>42.507580621545316</v></c><c r="K48" s="65"><v>0</v></c><c r="L48" s="65"><v>0</v></c><c r="M48" s="64"><v>500.42981990680244</v></c><c r="N48" s="65"><v>0</v></c><c r="O48" s="65"><v>0</v></c><c r="P48" s="65"><v>66.019660164451039</v></c><c r="Q48" s="65"><v>0</v></c><c r="R48" s="65"><v>0</v></c><c r="S48" s="65"><v>83.570602929815877</v></c><c r="T48" s="64"><v>149.5902630942669</v></c><c r="U48" s="64"><v>1510.6257533807102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90.363595389862311</v></c><c r="D59" s="235"><v>813.2723585087607</v></c><c r="E59" s="235"><v>0</v></c><c r="F59" s="235"><v>0</v></c><c r="G59" s="235"><v>0</v></c><c r="H59" s="235"><v>0</v></c><c r="I59" s="59"><v>903.63595389862303</v></c><c r="J59" s="235"><v>0</v></c><c r="K59" s="235"><v>0</v></c><c r="L59" s="235"><v>0</v></c><c r="M59" s="235"><v>0</v></c><c r="N59" s="235"><v>0</v></c><c r="O59" s="235"><v>0</v></c><c r="P59" s="235"><v>0</v></c><c r="Q59" s="235"/><c r="R59" s="59"><v>0</v></c><c r="S59" s="59"><v>903.63595389862303</v></c><c r="T59" s="235"><v>0</v></c><c r="U59" s="235"><v>0</v></c><c r="V59" s="59"><v>0</v></c><c r="W59" s="235"><v>0</v></c><c r="X59" s="235"><v>0</v></c><c r="Y59" s="235"><v>0</v></c><c r="Z59" s="235"><v>0</v></c><c r="AA59" s="186"><v>0</v></c><c r="AB59" s="59"><v>0</v></c><c r="AC59" s="64"><v>903.63595389862303</v></c><c r="AD59" s="187"><v>43.03028351898206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90.363595389862311</v></c><c r="D62" s="53"><f t="shared" si="0"/><v>813.2723585087607</v></c><c r="E62" s="53"><f t="shared" si="0"/><v>0</v></c><c r="F62" s="53"><f t="shared" si="0"/><v>0</v></c><c r="G62" s="53"><f t="shared" si="0"/><v>0</v></c><c r="H62" s="53"><f t="shared" si="0"/><v>0</v></c><c r="I62" s="53"><f t="shared" si="0"/><v>903.63595389862303</v></c><c r="J62" s="53"><f t="shared" si="0"/><v>0</v></c><c r="K62" s="53"><f t="shared" si="0"/><v>0</v></c><c r="L62" s="53"><f t="shared" si="0"/><v>0</v></c><c r="M62" s="53"><f t="shared" si="0"/><v>0</v></c><c r="N62" s="53"><f t="shared" si="0"/><v>0</v></c><c r="O62" s="53"><f t="shared" si="0"/><v>0</v></c><c r="P62" s="53"><f t="shared" si="0"/><v>0</v></c><c r="Q62" s="53"><f t="shared" si="0"/><v>0</v></c><c r="R62" s="53"><f t="shared" si="0"/><v>0</v></c><c r="S62" s="53"><f t="shared" si="0"/><v>903.63595389862303</v></c><c r="T62" s="53"><f t="shared" si="0"/><v>0</v></c><c r="U62" s="53"><f t="shared" si="0"/><v>0</v></c><c r="V62" s="53"><f t="shared" si="0"/><v>0</v></c><c r="W62" s="53"><f t="shared" si="0"/><v>0</v></c><c r="X62" s="53"><f t="shared" si="0"/><v>0</v></c><c r="Y62" s="53"><f t="shared" si="0"/><v>0</v></c><c r="Z62" s="53"><f t="shared" si="0"/><v>0</v></c><c r="AA62" s="53"><f t="shared" si="0"/><v>0</v></c><c r="AB62" s="53"><f t="shared" si="0"/><v>0</v></c><c r="AC62" s="53"><f t="shared" si="0"/><v>903.63595389862303</v></c><c r="AD62" s="53"><f t="shared" si="0"/><v>43.03028351898206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258.18170111389236</v></c><c r="D69" s="235"><v>2323.6353100250308</v></c><c r="E69" s="235"><v>0</v></c><c r="F69" s="235"><v>0</v></c><c r="G69" s="235"><v>0</v></c><c r="H69" s="235"><v>0</v></c><c r="I69" s="59"><v>2581.8170111389231</v></c><c r="J69" s="185"><v>0</v></c><c r="K69" s="185"><v>0</v></c><c r="L69" s="185"><v>0</v></c><c r="M69" s="185"><v>0</v></c><c r="N69" s="185"><v>0</v></c><c r="O69" s="235"><v>0</v></c><c r="P69" s="185"><v>0</v></c><c r="Q69" s="185"/><c r="R69" s="59"><v>0</v></c><c r="S69" s="59"><v>2581.8170111389231</v></c><c r="T69" s="71"><v>1678.1810572403001</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258.18170111389236</v></c><c r="D72" s="53"><f t="shared" si="1"/><v>2323.6353100250308</v></c><c r="E72" s="53"><f t="shared" si="1"/><v>0</v></c><c r="F72" s="53"><f t="shared" si="1"/><v>0</v></c><c r="G72" s="53"><f t="shared" si="1"/><v>0</v></c><c r="H72" s="53"><f t="shared" si="1"/><v>0</v></c><c r="I72" s="53"><f t="shared" si="1"/><v>2581.8170111389231</v></c><c r="J72" s="53"><f t="shared" si="1"/><v>0</v></c><c r="K72" s="53"><f t="shared" si="1"/><v>0</v></c><c r="L72" s="53"><f t="shared" si="1"/><v>0</v></c><c r="M72" s="53"><f t="shared" si="1"/><v>0</v></c><c r="N72" s="53"><f t="shared" si="1"/><v>0</v></c><c r="O72" s="53"><f t="shared" si="1"/><v>0</v></c><c r="P72" s="53"><f t="shared" si="1"/><v>0</v></c><c r="Q72" s="53"><f t="shared" si="1"/><v>0</v></c><c r="R72" s="53"><f t="shared" si="1"/><v>0</v></c><c r="S72" s="53"><f t="shared" si="1"/><v>2581.8170111389231</v></c><c r="T72" s="71"><f>S72-AC62+AB62</f><v>1678.1810572403001</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275.75355672210225</v></c><c r="D79" s="186"><f t="shared" si="2"/><v>2758.1074476469935</v></c><c r="E79" s="186"><f t="shared" si="2"/><v>5.8782460550843254</v></c><c r="F79" s="186"><f t="shared" si="2"/><v>42.507580621545316</v></c><c r="G79" s="186"><f t="shared" si="2"/><v>0</v></c><c r="H79" s="186"><f t="shared" si="2"/><v>0</v></c><c r="I79" s="53"><f>SUM(C79:H79)</f><v>3082.2468310457252</v></c><c r="J79" s="186"><f t="shared" ref="J79:O79" si="3">N48+J72</f><v>0</v></c><c r="K79" s="186"><f t="shared" si="3"/><v>0</v></c><c r="L79" s="186"><f t="shared" si="3"/><v>66.019660164451039</v></c><c r="M79" s="186"><f t="shared" si="3"/><v>0</v></c><c r="N79" s="186"><f t="shared" si="3"/><v>0</v></c><c r="O79" s="186"><f t="shared" si="3"/><v>83.570602929815877</v></c><c r="P79" s="186"><f>P72</f><v>0</v></c><c r="Q79" s="186"><f>Q72</f><v>0</v></c><c r="R79" s="53"><f>SUM(J79:Q79)</f><v>149.5902630942669</v></c><c r="S79" s="186"><f>Y62</f><v>0</v></c><c r="T79" s="186"><f>Z62</f><v>0</v></c><c r="U79" s="186"><f>$C$49+$C$50+$C$51</f><v>0</v></c><c r="V79" s="53"><f>S79-T79-U79</f><v>0</v></c><c r="W79" s="186"><f>$D$49+$D$50+$D$51</f><v>0</v></c><c r="X79" s="186"><f>$E$49+$E$50+$E$51</f><v>0</v></c><c r="Y79" s="53"><f>I79+R79+V79-W79-X79</f><v>3231.8370941399921</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0.34999999999999992</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194.90388645834014</v></c><c r="D95" s="64"><f>SUM(D96:D104)</f><v>0</v></c><c r="E95" s="64"><f>SUM(E96:E104)</f><v>0</v></c><c r="F95" s="64"><f t="shared" ref="F95:F126" si="8">SUM(C95:E95)</f><v>194.90388645834014</v></c><c r="G95" s="64"><f t="shared" ref="G95:L95" si="9">SUM(G96:G104)</f><v>0</v></c><c r="H95" s="64"><f t="shared" si="9"/><v>74.451423991742118</v></c><c r="I95" s="64"><f t="shared" si="9"/><v>0</v></c><c r="J95" s="64"><f t="shared" si="9"/><v>8.7304972607999982</v></c><c r="K95" s="64"><f t="shared" si="9"/><v>0</v></c><c r="L95" s="64"><f t="shared" si="9"/><v>0</v></c><c r="M95" s="64"><f t="shared" ref="M95:M126" si="10">SUM(G95:L95)</f><v>83.181921252542111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278.08580771088225</v></c></row><row r="96" spans="1:32" s="21" customFormat="1" ht="15.75"><c r="A96" s="22"/><c r="B96" s="182" t="str"><f>Translation!A61</f><v>Hot water</v></c><c r="C96" s="185"><f t="shared" ref="C96:C104" si="14">IF(AND(C$48&gt;0,($S$133+$V$143)&gt;0), ($S$133+$V$143)/C$48,0)*C18</f><v>31.64202330767473</v></c><c r="D96" s="185"><f t="shared" ref="D96:D104" si="15">IF(AND(D$48&gt;0,$S$134&gt;0), ($S$134)/D$48,0)*D18</f><v>0</v></c><c r="E96" s="185"><f t="shared" ref="E96:E104" si="16">IF(AND(E$48&gt;0,$S$135&gt;0), ($S$135)/E$48,0)*E18</f><v>0</v></c><c r="F96" s="64"><f t="shared" si="8"/><v>31.64202330767473</v></c><c r="G96" s="185"><f>'CO2 factors'!C$7*G18</f><v>0</v></c><c r="H96" s="185"><f>'CO2 factors'!D$7*H18</f><v>8.5641843705021472</v></c><c r="I96" s="185"><f>'CO2 factors'!E$7*I18</f><v>0</v></c><c r="J96" s="185"><f>'CO2 factors'!F$7*J18</f><v>0</v></c><c r="K96" s="185"><f>'CO2 factors'!G$7*K18</f><v>0</v></c><c r="L96" s="185"><f>'CO2 factors'!H$7*L18</f><v>0</v></c><c r="M96" s="64"><f t="shared" si="10"/><v>8.5641843705021472</v></c><c r="N96" s="185"><f>'CO2 factors'!J$7*N18</f><v>0</v></c><c r="O96" s="185"><f>'CO2 factors'!K$7*O18</f><v>0</v></c><c r="P96" s="185"><f>'CO2 factors'!L$7*P18</f><v>0</v></c><c r="Q96" s="185"><f>'CO2 factors'!M$7*Q18</f><v>0</v></c><c r="R96" s="185"><f>'CO2 factors'!N$7*R18</f><v>0</v></c><c r="S96" s="185"><f>'CO2 factors'!O$7*S18</f><v>0</v></c><c r="T96" s="64"><f t="shared" si="12"/><v>0</v></c><c r="U96" s="64"><f t="shared" si="13"/><v>40.206207678176881</v></c></row><row r="97" spans="1:21" s="21" customFormat="1" ht="15.75"><c r="A97" s="22"/><c r="B97" s="182" t="str"><f>Translation!A62</f><v>Heating and cooling</v></c><c r="C97" s="185"><f t="shared" si="14"/><v>56.046180731211017</v></c><c r="D97" s="185"><f t="shared" si="15"/><v>0</v></c><c r="E97" s="185"><f t="shared" si="16"/><v>0</v></c><c r="F97" s="64"><f t="shared" si="8"/><v>56.046180731211017</v></c><c r="G97" s="185"><f>'CO2 factors'!C$7*G19</f><v>0</v></c><c r="H97" s="185"><f>'CO2 factors'!D$7*H19</f><v>65.887239621239971</v></c><c r="I97" s="185"><f>'CO2 factors'!E$7*I19</f><v>0</v></c><c r="J97" s="185"><f>'CO2 factors'!F$7*J19</f><v>5.0048860607999979</v></c><c r="K97" s="185"><f>'CO2 factors'!G$7*K19</f><v>0</v></c><c r="L97" s="185"><f>'CO2 factors'!H$7*L19</f><v>0</v></c><c r="M97" s="64"><f t="shared" si="10"/><v>70.892125682039975</v></c><c r="N97" s="185"><f>'CO2 factors'!J$7*N19</f><v>0</v></c><c r="O97" s="185"><f>'CO2 factors'!K$7*O19</f><v>0</v></c><c r="P97" s="185"><f>'CO2 factors'!L$7*P19</f><v>0</v></c><c r="Q97" s="185"><f>'CO2 factors'!M$7*Q19</f><v>0</v></c><c r="R97" s="185"><f>'CO2 factors'!N$7*R19</f><v>0</v></c><c r="S97" s="185"><f>'CO2 factors'!O$7*S19</f><v>0</v></c><c r="T97" s="64"><f t="shared" si="12"/><v>0</v></c><c r="U97" s="64"><f t="shared" si="13"/><v>126.93830641325098</v></c></row><row r="98" spans="1:21" s="21" customFormat="1" ht="15.75"><c r="A98" s="22"/><c r="B98" s="182" t="str"><f>Translation!A63</f><v>Lighting</v></c><c r="C98" s="185"><f t="shared" si="14"/><v>29.787732768254401</v></c><c r="D98" s="185"><f t="shared" si="15"/><v>0</v></c><c r="E98" s="185"><f t="shared" si="16"/><v>0</v></c><c r="F98" s="64"><f t="shared" si="8"/><v>29.787732768254401</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29.787732768254401</v></c></row><row r="99" spans="1:21" s="21" customFormat="1" ht="15.75"><c r="A99" s="22"/><c r="B99" s="182" t="str"><f>Translation!A64</f><v>Cooking</v></c><c r="C99" s="185"><f t="shared" si="14"/><v>20.816852579999999</v></c><c r="D99" s="185"><f t="shared" si="15"/><v>0</v></c><c r="E99" s="185"><f t="shared" si="16"/><v>0</v></c><c r="F99" s="64"><f t="shared" si="8"/><v>20.816852579999999</v></c><c r="G99" s="185"><f>'CO2 factors'!C$7*G21</f><v>0</v></c><c r="H99" s="185"><f>'CO2 factors'!D$7*H21</f><v>0</v></c><c r="I99" s="185"><f>'CO2 factors'!E$7*I21</f><v>0</v></c><c r="J99" s="185"><f>'CO2 factors'!F$7*J21</f><v>3.7256111999999999</v></c><c r="K99" s="185"><f>'CO2 factors'!G$7*K21</f><v>0</v></c><c r="L99" s="185"><f>'CO2 factors'!H$7*L21</f><v>0</v></c><c r="M99" s="64"><f t="shared" si="10"/><v>3.7256111999999999</v></c><c r="N99" s="185"><f>'CO2 factors'!J$7*N21</f><v>0</v></c><c r="O99" s="185"><f>'CO2 factors'!K$7*O21</f><v>0</v></c><c r="P99" s="185"><f>'CO2 factors'!L$7*P21</f><v>0</v></c><c r="Q99" s="185"><f>'CO2 factors'!M$7*Q21</f><v>0</v></c><c r="R99" s="185"><f>'CO2 factors'!N$7*R21</f><v>0</v></c><c r="S99" s="185"><f>'CO2 factors'!O$7*S21</f><v>0</v></c><c r="T99" s="64"><f t="shared" si="12"/><v>0</v></c><c r="U99" s="64"><f t="shared" si="13"/><v>24.542463779999999</v></c></row><row r="100" spans="1:21" s="21" customFormat="1" ht="15.75"><c r="A100" s="22"/><c r="B100" s="182" t="str"><f>Translation!A65</f><v>Refrigerator and freezers</v></c><c r="C100" s="185"><f t="shared" si="14"/><v>29.216635200000002</v></c><c r="D100" s="185"><f t="shared" si="15"/><v>0</v></c><c r="E100" s="185"><f t="shared" si="16"/><v>0</v></c><c r="F100" s="64"><f t="shared" si="8"/><v>29.216635200000002</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29.216635200000002</v></c></row><row r="101" spans="1:21" s="21" customFormat="1" ht="15.75"><c r="A101" s="22"/><c r="B101" s="182" t="str"><f>Translation!A66</f><v>Laundry machines and dryers</v></c><c r="C101" s="185"><f t="shared" si="14"/><v>1.7781659999999999</v></c><c r="D101" s="185"><f t="shared" si="15"/><v>0</v></c><c r="E101" s="185"><f t="shared" si="16"/><v>0</v></c><c r="F101" s="64"><f t="shared" si="8"/><v>1.7781659999999999</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1.7781659999999999</v></c></row><row r="102" spans="1:21" s="21" customFormat="1" ht="15.75"><c r="A102" s="22"/><c r="B102" s="182" t="str"><f>Translation!A67</f><v>Dish washing</v></c><c r="C102" s="185"><f t="shared" si="14"/><v>2.4894323999999997</v></c><c r="D102" s="185"><f t="shared" si="15"/><v>0</v></c><c r="E102" s="185"><f t="shared" si="16"/><v>0</v></c><c r="F102" s="64"><f t="shared" si="8"/><v>2.4894323999999997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2.4894323999999997</v></c></row><row r="103" spans="1:21" s="21" customFormat="1" ht="15.75"><c r="A103" s="22"/><c r="B103" s="182" t="str"><f>Translation!A68</f><v>Tv sets</v></c><c r="C103" s="185"><f t="shared" si="14"/><v>2.3129836199999998</v></c><c r="D103" s="185"><f t="shared" si="15"/><v>0</v></c><c r="E103" s="185"><f t="shared" si="16"/><v>0</v></c><c r="F103" s="64"><f t="shared" si="8"/><v>2.3129836199999998</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2.3129836199999998</v></c></row><row r="104" spans="1:21" s="21" customFormat="1" ht="15.75"><c r="A104" s="22"/><c r="B104" s="182" t="str"><f>Translation!A69</f><v>Other electric appliances</v></c><c r="C104" s="185"><f t="shared" si="14"/><v>20.813879851199985</v></c><c r="D104" s="185"><f t="shared" si="15"/><v>0</v></c><c r="E104" s="185"><f t="shared" si="16"/><v>0</v></c><c r="F104" s="64"><f t="shared" si="8"/><v>20.813879851199985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20.813879851199985</v></c></row><row r="105" spans="1:21" s="21" customFormat="1" ht="15.75"><c r="A105" s="22"/><c r="B105" s="66" t="str"><f>Translation!A70</f><v>PRIMARY SECTOR</v></c><c r="C105" s="64"><f>SUM(C106:C107)</f><v>6.9585888415773347</v></c><c r="D105" s="64"><f>SUM(D106:D107)</f><v>0</v></c><c r="E105" s="64"><f>SUM(E106:E107)</f><v>0</v></c><c r="F105" s="64"><f t="shared" si="8"/><v>6.9585888415773347</v></c><c r="G105" s="64"><f t="shared" ref="G105:L105" si="17">SUM(G106:G107)</f><v>0</v></c><c r="H105" s="64"><f t="shared" si="17"/><v>0.41804359442803424</v></c><c r="I105" s="64"><f t="shared" si="17"/><v>0</v></c><c r="J105" s="64"><f t="shared" si="17"/><v>0</v></c><c r="K105" s="64"><f t="shared" si="17"/><v>0</v></c><c r="L105" s="64"><f t="shared" si="17"/><v>0</v></c><c r="M105" s="64"><f t="shared" si="10"/><v>0.41804359442803424</v></c><c r="N105" s="64"><f t="shared" ref="N105:S105" si="18">SUM(N106:N107)</f><v>0</v></c><c r="O105" s="64"><f t="shared" si="18"/><v>0</v></c><c r="P105" s="64"><f t="shared" si="18"/><v>0</v></c><c r="Q105" s="64"><f t="shared" si="18"/><v>0</v></c><c r="R105" s="64"><f t="shared" si="18"/><v>0</v></c><c r="S105" s="64"><f t="shared" si="18"/><v>0</v></c><c r="T105" s="64"><f t="shared" si="12"/><v>0</v></c><c r="U105" s="64"><f t="shared" si="13"/><v>7.3766324360053686</v></c></row><row r="106" spans="1:21" s="21" customFormat="1" ht="15.75"><c r="A106" s="22"/><c r="B106" s="183" t="str"><f>Translation!A71</f><v>Agriculture, forestry and fishing</v></c><c r="C106" s="185"><f>IF(AND(C$48&gt;0,($S$133+$V$143)&gt;0), ($S$133+$V$143)/C$48,0)*C28</f><v>6.9585888415773347</v></c><c r="D106" s="185"><f>IF(AND(D$48&gt;0,$S$134&gt;0), ($S$134)/D$48,0)*D28</f><v>0</v></c><c r="E106" s="185"><f>IF(AND(E$48&gt;0,$S$135&gt;0), ($S$135)/E$48,0)*E28</f><v>0</v></c><c r="F106" s="64"><f t="shared" si="8"/><v>6.9585888415773347</v></c><c r="G106" s="185"><f>'CO2 factors'!C$7*G28</f><v>0</v></c><c r="H106" s="185"><f>'CO2 factors'!D$7*H28</f><v>0.41804359442803424</v></c><c r="I106" s="185"><f>'CO2 factors'!E$7*I28</f><v>0</v></c><c r="J106" s="185"><f>'CO2 factors'!F$7*J28</f><v>0</v></c><c r="K106" s="185"><f>'CO2 factors'!G$7*K28</f><v>0</v></c><c r="L106" s="185"><f>'CO2 factors'!H$7*L28</f><v>0</v></c><c r="M106" s="64"><f t="shared" si="10"/><v>0.41804359442803424</v></c><c r="N106" s="185"><f>'CO2 factors'!J$7*N28</f><v>0</v></c><c r="O106" s="185"><f>'CO2 factors'!K$7*O28</f><v>0</v></c><c r="P106" s="185"><f>'CO2 factors'!L$7*P28</f><v>0</v></c><c r="Q106" s="185"><f>'CO2 factors'!M$7*Q28</f><v>0</v></c><c r="R106" s="185"><f>'CO2 factors'!N$7*R28</f><v>0</v></c><c r="S106" s="185"><f>'CO2 factors'!O$7*S28</f><v>0</v></c><c r="T106" s="64"><f t="shared" si="12"/><v>0</v></c><c r="U106" s="64"><f t="shared" si="13"/><v>7.3766324360053686</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34.792944207886677</v></c><c r="D108" s="64"><f>SUM(D109:D111)</f><v>0</v></c><c r="E108" s="64"><f>SUM(E109:E111)</f><v>0</v></c><c r="F108" s="64"><f t="shared" si="8"/><v>34.792944207886677</v></c><c r="G108" s="64"><f t="shared" ref="G108:L108" si="19">SUM(G109:G111)</f><v>4.9025477146905656</v></c><c r="H108" s="64"><f t="shared" si="19"/><v>4.9037753374796322</v></c><c r="I108" s="64"><f t="shared" si="19"/><v>0</v></c><c r="J108" s="64"><f t="shared" si="19"/><v>0.17795728837087657</v></c><c r="K108" s="64"><f t="shared" si="19"/><v>0</v></c><c r="L108" s="64"><f t="shared" si="19"/><v>0</v></c><c r="M108" s="64"><f t="shared" si="10"/><v>9.9842803405410745</v></c><c r="N108" s="64"><f t="shared" ref="N108:S108" si="20">SUM(N109:N111)</f><v>0</v></c><c r="O108" s="64"><f t="shared" si="20"/><v>0</v></c><c r="P108" s="64"><f t="shared" si="20"/><v>0</v></c><c r="Q108" s="64"><f t="shared" si="20"/><v>0</v></c><c r="R108" s="64"><f t="shared" si="20"/><v>0</v></c><c r="S108" s="64"><f t="shared" si="20"/><v>0</v></c><c r="T108" s="64"><f t="shared" si="12"/><v>0</v></c><c r="U108" s="64"><f t="shared" si="13"/><v>44.777224548427753</v></c></row><row r="109" spans="1:21" s="21" customFormat="1" ht="15.75"><c r="A109" s="22"/><c r="B109" s="183" t="str"><f>Translation!A74</f><v>Manufacturing</v></c><c r="C109" s="185"><f>IF(AND(C$48&gt;0,($S$133+$V$143)&gt;0), ($S$133+$V$143)/C$48,0)*C31</f><v>7.5911878271752746</v></c><c r="D109" s="185"><f>IF(AND(D$48&gt;0,$S$134&gt;0), ($S$134)/D$48,0)*D31</f><v>0</v></c><c r="E109" s="185"><f>IF(AND(E$48&gt;0,$S$135&gt;0), ($S$135)/E$48,0)*E31</f><v>0</v></c><c r="F109" s="64"><f t="shared" si="8"/><v>7.5911878271752746</v></c><c r="G109" s="185"><f>'CO2 factors'!C$7*G31</f><v>1.4707643144071698</v></c><c r="H109" s="185"><f>'CO2 factors'!D$7*H31</f><v>1.4711326012438899</v></c><c r="I109" s="185"><f>'CO2 factors'!E$7*I31</f><v>0</v></c><c r="J109" s="185"><f>'CO2 factors'!F$7*J31</f><v>0.17795728837087657</v></c><c r="K109" s="185"><f>'CO2 factors'!G$7*K31</f><v>0</v></c><c r="L109" s="185"><f>'CO2 factors'!H$7*L31</f><v>0</v></c><c r="M109" s="64"><f t="shared" si="10"/><v>3.1198542040219364</v></c><c r="N109" s="185"><f>'CO2 factors'!J$7*N31</f><v>0</v></c><c r="O109" s="185"><f>'CO2 factors'!K$7*O31</f><v>0</v></c><c r="P109" s="185"><f>'CO2 factors'!L$7*P31</f><v>0</v></c><c r="Q109" s="185"><f>'CO2 factors'!M$7*Q31</f><v>0</v></c><c r="R109" s="185"><f>'CO2 factors'!N$7*R31</f><v>0</v></c><c r="S109" s="185"><f>'CO2 factors'!O$7*S31</f><v>0</v></c><c r="T109" s="64"><f t="shared" si="12"/><v>0</v></c><c r="U109" s="64"><f t="shared" si="13"/><v>10.711042031197211</v></c></row><row r="110" spans="1:21" s="21" customFormat="1" ht="30"><c r="A110" s="22"/><c r="B110" s="183" t="str"><f>Translation!A75</f><v>Water supply, sewerage, waste management and remediation activities</v></c><c r="C110" s="185"><f>IF(AND(C$48&gt;0,($S$133+$V$143)&gt;0), ($S$133+$V$143)/C$48,0)*C32</f><v>9.4889847839690962</v></c><c r="D110" s="185"><f>IF(AND(D$48&gt;0,$S$134&gt;0), ($S$134)/D$48,0)*D32</f><v>0</v></c><c r="E110" s="185"><f>IF(AND(E$48&gt;0,$S$135&gt;0), ($S$135)/E$48,0)*E32</f><v>0</v></c><c r="F110" s="64"><f t="shared" si="8"/><v>9.4889847839690962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9.4889847839690962</v></c></row><row r="111" spans="1:21" s="21" customFormat="1" ht="15.75"><c r="A111" s="22"/><c r="B111" s="183" t="str"><f>Translation!A76</f><v>Construction</v></c><c r="C111" s="185"><f>IF(AND(C$48&gt;0,($S$133+$V$143)&gt;0), ($S$133+$V$143)/C$48,0)*C33</f><v>17.712771596742307</v></c><c r="D111" s="185"><f>IF(AND(D$48&gt;0,$S$134&gt;0), ($S$134)/D$48,0)*D33</f><v>0</v></c><c r="E111" s="185"><f>IF(AND(E$48&gt;0,$S$135&gt;0), ($S$135)/E$48,0)*E33</f><v>0</v></c><c r="F111" s="64"><f t="shared" si="8"/><v>17.712771596742307</v></c><c r="G111" s="75"><f>'CO2 factors'!C$7*G33</f><v>3.431783400283396</v></c><c r="H111" s="75"><f>'CO2 factors'!D$7*H33</f><v>3.4326427362357426</v></c><c r="I111" s="75"><f>'CO2 factors'!E$7*I33</f><v>0</v></c><c r="J111" s="75"><f>'CO2 factors'!F$7*J33</f><v>0</v></c><c r="K111" s="75"><f>'CO2 factors'!G$7*K33</f><v>0</v></c><c r="L111" s="75"><f>'CO2 factors'!H$7*L33</f><v>0</v></c><c r="M111" s="64"><f t="shared" si="10"/><v>6.864426136519139</v></c><c r="N111" s="75"><f>'CO2 factors'!J$7*N33</f><v>0</v></c><c r="O111" s="75"><f>'CO2 factors'!K$7*O33</f><v>0</v></c><c r="P111" s="75"><f>'CO2 factors'!L$7*P33</f><v>0</v></c><c r="Q111" s="75"><f>'CO2 factors'!M$7*Q33</f><v>0</v></c><c r="R111" s="75"><f>'CO2 factors'!N$7*R33</f><v>0</v></c><c r="S111" s="75"><f>'CO2 factors'!O$7*S33</f><v>0</v></c><c r="T111" s="64"><f t="shared" si="12"/><v>0</v></c><c r="U111" s="64"><f t="shared" si="13"/><v>24.577197733261446</v></c></row><row r="112" spans="1:21" s="21" customFormat="1" ht="15.75"><c r="A112" s="22"/><c r="B112" s="61" t="str"><f>Translation!A77</f><v>TERTIARY SECTOR</v></c><c r="C112" s="64"><f>SUM(C113:C120)</f><v>455.78790287965489</v></c><c r="D112" s="64"><f>SUM(D113:D120)</f><v>0</v></c><c r="E112" s="64"><f>SUM(E113:E120)</f><v>0</v></c><c r="F112" s="64"><f t="shared" si="8"/><v>455.78790287965489</v></c><c r="G112" s="64"><f t="shared" ref="G112:L112" si="21">SUM(G113:G120)</f><v>0</v></c><c r="H112" s="64"><f t="shared" si="21"/><v>35.159502567937601</v></c><c r="I112" s="64"><f t="shared" si="21"/><v>0</v></c><c r="J112" s="64"><f t="shared" si="21"/><v>1.2933648000000002</v></c><c r="K112" s="64"><f t="shared" si="21"/><v>0</v></c><c r="L112" s="64"><f t="shared" si="21"/><v>0</v></c><c r="M112" s="64"><f t="shared" si="10"/><v>36.4528673679376</v></c><c r="N112" s="64"><f t="shared" ref="N112:S112" si="22">SUM(N113:N120)</f><v>0</v></c><c r="O112" s="64"><f t="shared" si="22"/><v>0</v></c><c r="P112" s="64"><f t="shared" si="22"/><v>0</v></c><c r="Q112" s="64"><f t="shared" si="22"/><v>0</v></c><c r="R112" s="64"><f t="shared" si="22"/><v>0</v></c><c r="S112" s="64"><f t="shared" si="22"/><v>0</v></c><c r="T112" s="64"><f t="shared" si="12"/><v>0</v></c><c r="U112" s="64"><f t="shared" si="13"/><v>492.24077024759248</v></c></row><row r="113" spans="1:23" s="21" customFormat="1" ht="30"><c r="A113" s="22"/><c r="B113" s="183" t="str"><f>Translation!A78</f><v xml:space="preserve">Wholesale and retail trade; repair of motor vehicles and motorcycles </v></c><c r="C113" s="185"><f t="shared" ref="C113:C120" si="23">IF(AND(C$48&gt;0,($S$133+$V$143)&gt;0), ($S$133+$V$143)/C$48,0)*C35</f><v>39.316084538031127</v></c><c r="D113" s="185"><f t="shared" ref="D113:D120" si="24">IF(AND(D$48&gt;0,$S$134&gt;0), ($S$134)/D$48,0)*D35</f><v>0</v></c><c r="E113" s="185"><f t="shared" ref="E113:E120" si="25">IF(AND(E$48&gt;0,$S$135&gt;0), ($S$135)/E$48,0)*E35</f><v>0</v></c><c r="F113" s="64"><f t="shared" si="8"/><v>39.316084538031127</v></c><c r="G113" s="185"><f>'CO2 factors'!C$7*G35</f><v>0</v></c><c r="H113" s="185"><f>'CO2 factors'!D$7*H35</f><v>2.3463095275712327</v></c><c r="I113" s="185"><f>'CO2 factors'!E$7*I35</f><v>0</v></c><c r="J113" s="185"><f>'CO2 factors'!F$7*J35</f><v>0</v></c><c r="K113" s="185"><f>'CO2 factors'!G$7*K35</f><v>0</v></c><c r="L113" s="185"><f>'CO2 factors'!H$7*L35</f><v>0</v></c><c r="M113" s="64"><f t="shared" si="10"/><v>2.3463095275712327</v></c><c r="N113" s="185"><f>'CO2 factors'!J$7*N35</f><v>0</v></c><c r="O113" s="185"><f>'CO2 factors'!K$7*O35</f><v>0</v></c><c r="P113" s="185"><f>'CO2 factors'!L$7*P35</f><v>0</v></c><c r="Q113" s="185"><f>'CO2 factors'!M$7*Q35</f><v>0</v></c><c r="R113" s="185"><f>'CO2 factors'!N$7*R35</f><v>0</v></c><c r="S113" s="185"><f>'CO2 factors'!O$7*S35</f><v>0</v></c><c r="T113" s="64"><f t="shared" si="12"/><v>0</v></c><c r="U113" s="64"><f t="shared" si="13"/><v>41.662394065602356</v></c></row><row r="114" spans="1:23" s="21" customFormat="1" ht="15.75"><c r="A114" s="22"/><c r="B114" s="183" t="str"><f>Translation!A79</f><v>Accommodation and food service activities</v></c><c r="C114" s="185"><f t="shared" si="23"/><v>294.50480506362493</v></c><c r="D114" s="185"><f t="shared" si="24"/><v>0</v></c><c r="E114" s="185"><f t="shared" si="25"/><v>0</v></c><c r="F114" s="64"><f t="shared" si="8"/><v>294.50480506362493</v></c><c r="G114" s="185"><f>'CO2 factors'!C$7*G36</f><v>0</v></c><c r="H114" s="185"><f>'CO2 factors'!D$7*H36</f><v>24.364010752568724</v></c><c r="I114" s="185"><f>'CO2 factors'!E$7*I36</f><v>0</v></c><c r="J114" s="185"><f>'CO2 factors'!F$7*J36</f><v>1.2933648000000002</v></c><c r="K114" s="185"><f>'CO2 factors'!G$7*K36</f><v>0</v></c><c r="L114" s="185"><f>'CO2 factors'!H$7*L36</f><v>0</v></c><c r="M114" s="64"><f t="shared" si="10"/><v>25.657375552568723</v></c><c r="N114" s="185"><f>'CO2 factors'!J$7*N36</f><v>0</v></c><c r="O114" s="185"><f>'CO2 factors'!K$7*O36</f><v>0</v></c><c r="P114" s="185"><f>'CO2 factors'!L$7*P36</f><v>0</v></c><c r="Q114" s="185"><f>'CO2 factors'!M$7*Q36</f><v>0</v></c><c r="R114" s="185"><f>'CO2 factors'!N$7*R36</f><v>0</v></c><c r="S114" s="185"><f>'CO2 factors'!O$7*S36</f><v>0</v></c><c r="T114" s="64"><f t="shared" si="12"/><v>0</v></c><c r="U114" s="64"><f t="shared" si="13"/><v>320.16218061619367</v></c></row><row r="115" spans="1:23" s="21" customFormat="1" ht="15.75"><c r="A115" s="22"/><c r="B115" s="183" t="str"><f>Translation!A80</f><v>General public administration and social security</v></c><c r="C115" s="185"><f t="shared" si="23"/><v>11.790741454943257</v></c><c r="D115" s="185"><f t="shared" si="24"/><v>0</v></c><c r="E115" s="185"><f t="shared" si="25"/><v>0</v></c><c r="F115" s="64"><f t="shared" si="8"/><v>11.790741454943257</v></c><c r="G115" s="185"><f>'CO2 factors'!C$7*G37</f><v>0</v></c><c r="H115" s="185"><f>'CO2 factors'!D$7*H37</f><v>0.98877750835921907</v></c><c r="I115" s="185"><f>'CO2 factors'!E$7*I37</f><v>0</v></c><c r="J115" s="185"><f>'CO2 factors'!F$7*J37</f><v>0</v></c><c r="K115" s="185"><f>'CO2 factors'!G$7*K37</f><v>0</v></c><c r="L115" s="185"><f>'CO2 factors'!H$7*L37</f><v>0</v></c><c r="M115" s="64"><f t="shared" si="10"/><v>0.98877750835921907</v></c><c r="N115" s="185"><f>'CO2 factors'!J$7*N37</f><v>0</v></c><c r="O115" s="185"><f>'CO2 factors'!K$7*O37</f><v>0</v></c><c r="P115" s="185"><f>'CO2 factors'!L$7*P37</f><v>0</v></c><c r="Q115" s="185"><f>'CO2 factors'!M$7*Q37</f><v>0</v></c><c r="R115" s="185"><f>'CO2 factors'!N$7*R37</f><v>0</v></c><c r="S115" s="185"><f>'CO2 factors'!O$7*S37</f><v>0</v></c><c r="T115" s="64"><f t="shared" si="12"/><v>0</v></c><c r="U115" s="64"><f t="shared" si="13"/><v>12.779518963302475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6.719328560159588</v></c><c r="D117" s="185"><f t="shared" si="24"/><v>0</v></c><c r="E117" s="185"><f t="shared" si="25"/><v>0</v></c><c r="F117" s="64"><f t="shared" si="8"/><v>6.719328560159588</v></c><c r="G117" s="185"><f>'CO2 factors'!C$7*G39</f><v>0</v></c><c r="H117" s="185"><f>'CO2 factors'!D$7*H39</f><v>1.6419199847142809</v></c><c r="I117" s="185"><f>'CO2 factors'!E$7*I39</f><v>0</v></c><c r="J117" s="185"><f>'CO2 factors'!F$7*J39</f><v>0</v></c><c r="K117" s="185"><f>'CO2 factors'!G$7*K39</f><v>0</v></c><c r="L117" s="185"><f>'CO2 factors'!H$7*L39</f><v>0</v></c><c r="M117" s="64"><f t="shared" si="10"/><v>1.6419199847142809</v></c><c r="N117" s="185"><f>'CO2 factors'!J$7*N39</f><v>0</v></c><c r="O117" s="185"><f>'CO2 factors'!K$7*O39</f><v>0</v></c><c r="P117" s="185"><f>'CO2 factors'!L$7*P39</f><v>0</v></c><c r="Q117" s="185"><f>'CO2 factors'!M$7*Q39</f><v>0</v></c><c r="R117" s="185"><f>'CO2 factors'!N$7*R39</f><v>0</v></c><c r="S117" s="185"><f>'CO2 factors'!O$7*S39</f><v>0</v></c><c r="T117" s="64"><f t="shared" si="12"/><v>0</v></c><c r="U117" s="64"><f t="shared" si="13"/><v>8.3612485448738685</v></c></row><row r="118" spans="1:23" s="21" customFormat="1" ht="15.75"><c r="A118" s="22"/><c r="B118" s="183" t="str"><f>Translation!A83</f><v>Human health and social work activities</v></c><c r="C118" s="185"><f t="shared" si="23"/><v>4.5816066476996902</v></c><c r="D118" s="185"><f t="shared" si="24"/><v>0</v></c><c r="E118" s="185"><f t="shared" si="25"/><v>0</v></c><c r="F118" s="64"><f t="shared" si="8"/><v>4.5816066476996902</v></c><c r="G118" s="185"><f>'CO2 factors'!C$7*G40</f><v>0</v></c><c r="H118" s="185"><f>'CO2 factors'!D$7*H40</f><v>1.1258657395816767</v></c><c r="I118" s="185"><f>'CO2 factors'!E$7*I40</f><v>0</v></c><c r="J118" s="185"><f>'CO2 factors'!F$7*J40</f><v>0</v></c><c r="K118" s="185"><f>'CO2 factors'!G$7*K40</f><v>0</v></c><c r="L118" s="185"><f>'CO2 factors'!H$7*L40</f><v>0</v></c><c r="M118" s="64"><f t="shared" si="10"/><v>1.1258657395816767</v></c><c r="N118" s="185"><f>'CO2 factors'!J$7*N40</f><v>0</v></c><c r="O118" s="185"><f>'CO2 factors'!K$7*O40</f><v>0</v></c><c r="P118" s="185"><f>'CO2 factors'!L$7*P40</f><v>0</v></c><c r="Q118" s="185"><f>'CO2 factors'!M$7*Q40</f><v>0</v></c><c r="R118" s="185"><f>'CO2 factors'!N$7*R40</f><v>0</v></c><c r="S118" s="185"><f>'CO2 factors'!O$7*S40</f><v>0</v></c><c r="T118" s="64"><f t="shared" si="12"/><v>0</v></c><c r="U118" s="64"><f t="shared" si="13"/><v>5.7074723872813671</v></c></row><row r="119" spans="1:23" s="21" customFormat="1" ht="15.75"><c r="A119" s="22"/><c r="B119" s="183" t="str"><f>Translation!A84</f><v>Other services</v></c><c r="C119" s="185"><f t="shared" si="23"/><v>78.632169076062254</v></c><c r="D119" s="185"><f t="shared" si="24"/><v>0</v></c><c r="E119" s="185"><f t="shared" si="25"/><v>0</v></c><c r="F119" s="64"><f t="shared" si="8"/><v>78.632169076062254</v></c><c r="G119" s="185"><f>'CO2 factors'!C$7*G41</f><v>0</v></c><c r="H119" s="185"><f>'CO2 factors'!D$7*H41</f><v>4.6926190551424654</v></c><c r="I119" s="185"><f>'CO2 factors'!E$7*I41</f><v>0</v></c><c r="J119" s="185"><f>'CO2 factors'!F$7*J41</f><v>0</v></c><c r="K119" s="185"><f>'CO2 factors'!G$7*K41</f><v>0</v></c><c r="L119" s="185"><f>'CO2 factors'!H$7*L41</f><v>0</v></c><c r="M119" s="64"><f t="shared" si="10"/><v>4.6926190551424654</v></c><c r="N119" s="185"><f>'CO2 factors'!J$7*N41</f><v>0</v></c><c r="O119" s="185"><f>'CO2 factors'!K$7*O41</f><v>0</v></c><c r="P119" s="185"><f>'CO2 factors'!L$7*P41</f><v>0</v></c><c r="Q119" s="185"><f>'CO2 factors'!M$7*Q41</f><v>0</v></c><c r="R119" s="185"><f>'CO2 factors'!N$7*R41</f><v>0</v></c><c r="S119" s="185"><f>'CO2 factors'!O$7*S41</f><v>0</v></c><c r="T119" s="64"><f t="shared" si="12"/><v>0</v></c><c r="U119" s="64"><f t="shared" si="13"/><v>83.324788131204713</v></c></row><row r="120" spans="1:23" s="21" customFormat="1" ht="15.75"><c r="A120" s="22"/><c r="B120" s="183" t="str"><f>Translation!A85</f><v>Public lighting</v></c><c r="C120" s="185"><f t="shared" si="23"/><v>20.243167539134067</v></c><c r="D120" s="185"><f t="shared" si="24"/><v>0</v></c><c r="E120" s="185"><f t="shared" si="25"/><v>0</v></c><c r="F120" s="64"><f t="shared" si="8"/><v>20.243167539134067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20.243167539134067</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1.0713152534766894</v></c><c r="I121" s="64"><f t="shared" si="26"/><v>1.463683267715997</v></c><c r="J121" s="64"><f t="shared" si="26"/><v>0</v></c><c r="K121" s="64"><f t="shared" si="26"/><v>0</v></c><c r="L121" s="64"><f t="shared" si="26"/><v>0</v></c><c r="M121" s="64"><f t="shared" si="10"/><v>2.5349985211926862</v></c><c r="N121" s="64"><f t="shared" ref="N121:S121" si="27">SUM(N122:N125)</f><v>0</v></c><c r="O121" s="64"><f t="shared" si="27"/><v>0</v></c><c r="P121" s="64"><f t="shared" si="27"/><v>0</v></c><c r="Q121" s="64"><f t="shared" si="27"/><v>0</v></c><c r="R121" s="64"><f t="shared" si="27"/><v>0</v></c><c r="S121" s="64"><f t="shared" si="27"/><v>0</v></c><c r="T121" s="64"><f t="shared" si="12"/><v>0</v></c><c r="U121" s="64"><f t="shared" si="13"/><v>2.5349985211926862</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4.7275316427230832E-2</v></c><c r="I122" s="185"><f>'CO2 factors'!E$7*I44</f><v>1.0165972238156296E-2</v></c><c r="J122" s="185"><f>'CO2 factors'!F$7*J44</f><v>0</v></c><c r="K122" s="185"><f>'CO2 factors'!G$7*K44</f><v>0</v></c><c r="L122" s="185"><f>'CO2 factors'!H$7*L44</f><v>0</v></c><c r="M122" s="64"><f t="shared" si="10"/><v>5.7441288665387127E-2</v></c><c r="N122" s="185"><f>'CO2 factors'!J$7*N44</f><v>0</v></c><c r="O122" s="185"><f>'CO2 factors'!K$7*O44</f><v>0</v></c><c r="P122" s="185"><f>'CO2 factors'!L$7*P44</f><v>0</v></c><c r="Q122" s="185"><f>'CO2 factors'!M$7*Q44</f><v>0</v></c><c r="R122" s="185"><f>'CO2 factors'!N$7*R44</f><v>0</v></c><c r="S122" s="185"><f>'CO2 factors'!O$7*S44</f><v>0</v></c><c r="T122" s="64"><f t="shared" si="12"/><v>0</v></c><c r="U122" s="64"><f t="shared" si="13"/><v>5.7441288665387127E-2</v></c></row><row r="123" spans="1:23" s="21" customFormat="1" ht="15.7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0.77997604218269745</v></c><c r="I123" s="185"><f>'CO2 factors'!E$7*I45</f><v>0.16772420346379863</v></c><c r="J123" s="185"><f>'CO2 factors'!F$7*J45</f><v>0</v></c><c r="K123" s="185"><f>'CO2 factors'!G$7*K45</f><v>0</v></c><c r="L123" s="185"><f>'CO2 factors'!H$7*L45</f><v>0</v></c><c r="M123" s="64"><f t="shared" si="10"/><v>0.94770024564649602</v></c><c r="N123" s="185"><f>'CO2 factors'!J$7*N45</f><v>0</v></c><c r="O123" s="185"><f>'CO2 factors'!K$7*O45</f><v>0</v></c><c r="P123" s="185"><f>'CO2 factors'!L$7*P45</f><v>0</v></c><c r="Q123" s="185"><f>'CO2 factors'!M$7*Q45</f><v>0</v></c><c r="R123" s="185"><f>'CO2 factors'!N$7*R45</f><v>0</v></c><c r="S123" s="185"><f>'CO2 factors'!O$7*S45</f><v>0</v></c><c r="T123" s="64"><f t="shared" si="12"/><v>0</v></c><c r="U123" s="64"><f t="shared" si="13"/><v>0.94770024564649602</v></c></row><row r="124" spans="1:23" s="21" customFormat="1" ht="15.7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4.8441999459416163E-3</v></c><c r="I124" s="185"><f>'CO2 factors'!E$7*I46</f><v>4.7574965029735738E-2</v></c><c r="J124" s="185"><f>'CO2 factors'!F$7*J46</f><v>0</v></c><c r="K124" s="185"><f>'CO2 factors'!G$7*K46</f><v>0</v></c><c r="L124" s="185"><f>'CO2 factors'!H$7*L46</f><v>0</v></c><c r="M124" s="64"><f t="shared" si="10"/><v>5.2419164975677356E-2</v></c><c r="N124" s="185"><f>'CO2 factors'!J$7*N46</f><v>0</v></c><c r="O124" s="185"><f>'CO2 factors'!K$7*O46</f><v>0</v></c><c r="P124" s="185"><f>'CO2 factors'!L$7*P46</f><v>0</v></c><c r="Q124" s="185"><f>'CO2 factors'!M$7*Q46</f><v>0</v></c><c r="R124" s="185"><f>'CO2 factors'!N$7*R46</f><v>0</v></c><c r="S124" s="185"><f>'CO2 factors'!O$7*S46</f><v>0</v></c><c r="T124" s="64"><f t="shared" si="12"/><v>0</v></c><c r="U124" s="64"><f t="shared" si="13"/><v>5.2419164975677356E-2</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0.23921969492081951</v></c><c r="I125" s="185"><f>'CO2 factors'!E$7*I47</f><v>1.2382181269843064</v></c><c r="J125" s="185"><f>'CO2 factors'!F$7*J47</f><v>0</v></c><c r="K125" s="185"><f>'CO2 factors'!G$7*K47</f><v>0</v></c><c r="L125" s="185"><f>'CO2 factors'!H$7*L47</f><v>0</v></c><c r="M125" s="64"><f t="shared" si="10"/><v>1.4774378219051258</v></c><c r="N125" s="185"><f>'CO2 factors'!J$7*N47</f><v>0</v></c><c r="O125" s="185"><f>'CO2 factors'!K$7*O47</f><v>0</v></c><c r="P125" s="185"><f>'CO2 factors'!L$7*P47</f><v>0</v></c><c r="Q125" s="185"><f>'CO2 factors'!M$7*Q47</f><v>0</v></c><c r="R125" s="185"><f>'CO2 factors'!N$7*R47</f><v>0</v></c><c r="S125" s="185"><f>'CO2 factors'!O$7*S47</f><v>0</v></c><c r="T125" s="64"><f t="shared" si="12"/><v>0</v></c><c r="U125" s="64"><f t="shared" si="13"/><v>1.4774378219051258</v></c></row><row r="126" spans="1:23" s="21" customFormat="1" ht="15.75"><c r="A126" s="22"/><c r="B126" s="73" t="str"><f>Translation!A118</f><v>TOTAL FOR INTERNAL MARKET</v></c><c r="C126" s="65"><f>C95+C105+C108+C112+C121</f><v>692.44332238745903</v></c><c r="D126" s="65"><f>D95+D105+D108+D112+D121</f><v>0</v></c><c r="E126" s="65"><f>E95+E105+E108+E112+E121</f><v>0</v></c><c r="F126" s="64"><f t="shared" si="8"/><v>692.44332238745903</v></c><c r="G126" s="65"><f t="shared" ref="G126:L126" si="28">G95+G105+G108+G112+G121</f><v>4.9025477146905656</v></c><c r="H126" s="65"><f t="shared" si="28"/><v>116.00406074506407</v></c><c r="I126" s="65"><f t="shared" si="28"/><v>1.463683267715997</v></c><c r="J126" s="65"><f t="shared" si="28"/><v>10.201819349170876</v></c><c r="K126" s="65"><f t="shared" si="28"/><v>0</v></c><c r="L126" s="65"><f t="shared" si="28"/><v>0</v></c><c r="M126" s="64"><f t="shared" si="10"/><v>132.57211107664151</v></c><c r="N126" s="65"><f t="shared" ref="N126:S126" si="29">N95+N105+N108+N112+N121</f><v>0</v></c><c r="O126" s="65"><f t="shared" si="29"/><v>0</v></c><c r="P126" s="65"><f t="shared" si="29"/><v>0</v></c><c r="Q126" s="65"><f t="shared" si="29"/><v>0</v></c><c r="R126" s="65"><f t="shared" si="29"/><v>0</v></c><c r="S126" s="65"><f t="shared" si="29"/><v>0</v></c><c r="T126" s="64"><f t="shared" si="12"/><v>0</v></c><c r="U126" s="64"><f t="shared" si="13"/><v>825.01543346410051</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72.032694610775977</v></c><c r="D133" s="189"><f>'CO2 factors'!D$7*D69</f><v>620.41062777668321</v></c><c r="E133" s="189"><f>'CO2 factors'!E$7*E69</f><v>0</v></c><c r="F133" s="189"><f>'CO2 factors'!F$7*F69</f><v>0</v></c><c r="G133" s="189"><f>'CO2 factors'!G$7*G69</f><v>0</v></c><c r="H133" s="189"><f>'CO2 factors'!H$7*H69</f><v>0</v></c><c r="I133" s="59"><f>SUM(C133:H133)</f><v>692.44332238745915</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692.44332238745915</v></c><c r="T133" s="58"/><c r="U133" s="321" t="str"><f>Translation!A124</f><v>Electricity</v></c><c r="V133" s="322"/><c r="W133" s="190"><f>IF(S59&gt;0,S133/S59,0)</f><v>0.76628571428571435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72.032694610775977</v></c><c r="D136" s="53"><f t="shared" si="30"/><v>620.41062777668321</v></c><c r="E136" s="53"><f t="shared" si="30"/><v>0</v></c><c r="F136" s="53"><f t="shared" si="30"/><v>0</v></c><c r="G136" s="53"><f t="shared" si="30"/><v>0</v></c><c r="H136" s="53"><f t="shared" si="30"/><v>0</v></c><c r="I136" s="53"><f t="shared" si="30"/><v>692.44332238745915</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692.44332238745915</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76.935242325466533</v></c><c r="D143" s="186"><f>'CO2 factors'!D$7*D79</f><v>736.41468852174728</v></c><c r="E143" s="186"><f>'CO2 factors'!E$7*E79</f><v>1.463683267715997</v></c><c r="F143" s="186"><f>'CO2 factors'!F$7*F79</f><v>10.201819349170876</v></c><c r="G143" s="186"><f>'CO2 factors'!G$7*G79</f><v>0</v></c><c r="H143" s="186"><f>'CO2 factors'!H$7*H79</f><v>0</v></c><c r="I143" s="53"><f>SUM(C143:H143)</f><v>825.01543346410062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825.01543346410062</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Irakleia</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173</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337.13791374866872</v></c><c r="D17" s="234"><v>0</v></c><c r="E17" s="234"><v>0</v></c><c r="F17" s="64"><v>337.13791374866872</v></c><c r="G17" s="234"><v>0</v></c><c r="H17" s="234"><v>162.64315249978438</v></c><c r="I17" s="234"><v>0</v></c><c r="J17" s="234"><v>39.778610562994231</v></c><c r="K17" s="234"><v>0</v></c><c r="L17" s="234"><v>0</v></c><c r="M17" s="64"><v>202.42176306277861</v></c><c r="N17" s="234"><v>0</v></c><c r="O17" s="234"><v>0</v></c><c r="P17" s="234"><v>82.882162518476747</v></c><c r="Q17" s="234"><v>0</v></c><c r="R17" s="234"><v>0</v></c><c r="S17" s="234"><v>88.34413656675757</v></c><c r="T17" s="64"><v>171.2262990852343</v></c><c r="U17" s="64"><v>710.78597589668175</v></c></row><row r="18" spans="1:21" s="21" customFormat="1" ht="15.75"><c r="A18" s="22"/><c r="B18" s="182" t="str"><f>Translation!A61</f><v>Hot water</v></c><c r="C18" s="154"><v>35.977647405462221</v></c><c r="D18" s="154"><v>0</v></c><c r="E18" s="154"><v>0</v></c><c r="F18" s="64"><v>35.977647405462221</v></c><c r="G18" s="154"><v>0</v></c><c r="H18" s="154"><v>25.938735336852684</v></c><c r="I18" s="154"><v>0</v></c><c r="J18" s="154"><v>0</v></c><c r="K18" s="154"><v>0</v></c><c r="L18" s="154"><v>0</v></c><c r="M18" s="64"><v>25.938735336852684</v></c><c r="N18" s="154"><v>0</v></c><c r="O18" s="154"><v>0</v></c><c r="P18" s="154"><v>82.882162518476747</v></c><c r="Q18" s="154"><v>0</v></c><c r="R18" s="154"><v>0</v></c><c r="S18" s="154"><v>13.782235212836797</v></c><c r="T18" s="64"><v>96.664397731313542</v></c><c r="U18" s="64"><v>158.58078047362847</v></c></row><row r="19" spans="1:21" s="21" customFormat="1" ht="15.75"><c r="A19" s="22"/><c r="B19" s="182" t="str"><f>Translation!A62</f><v>Heating and cooling</v></c><c r="C19" s="154"><v>158.73333813205073</v></c><c r="D19" s="154"><v>0</v></c><c r="E19" s="154"><v>0</v></c><c r="F19" s="64"><v>158.73333813205073</v></c><c r="G19" s="154"><v>0</v></c><c r="H19" s="154"><v>136.70441716293169</v></c><c r="I19" s="154"><v>0</v></c><c r="J19" s="154"><v>22.588941391686671</v></c><c r="K19" s="154"><v>0</v></c><c r="L19" s="154"><v>0</v></c><c r="M19" s="64"><v>159.29335855461835</v></c><c r="N19" s="154"><v>0</v></c><c r="O19" s="154"><v>0</v></c><c r="P19" s="154"><v>0</v></c><c r="Q19" s="154"><v>0</v></c><c r="R19" s="154"><v>0</v></c><c r="S19" s="154"><v>60.237177044497791</v></c><c r="T19" s="64"><v>60.237177044497791</v></c><c r="U19" s="64"><v>378.26387373116688</v></c></row><row r="20" spans="1:21" s="21" customFormat="1" ht="15.75"><c r="A20" s="22"/><c r="B20" s="182" t="str"><f>Translation!A63</f><v>Lighting</v></c><c r="C20" s="154"><v>35.865763084499221</v></c><c r="D20" s="154"><v>0</v></c><c r="E20" s="154"><v>0</v></c><c r="F20" s="64"><v>35.865763084499221</v></c><c r="G20" s="154"><v>0</v></c><c r="H20" s="154"><v>0</v></c><c r="I20" s="154"><v>0</v></c><c r="J20" s="154"><v>0</v></c><c r="K20" s="154"><v>0</v></c><c r="L20" s="154"><v>0</v></c><c r="M20" s="64"><v>0</v></c><c r="N20" s="154"><v>0</v></c><c r="O20" s="154"><v>0</v></c><c r="P20" s="154"><v>0</v></c><c r="Q20" s="154"><v>0</v></c><c r="R20" s="154"><v>0</v></c><c r="S20" s="154"><v>0</v></c><c r="T20" s="64"><v>0</v></c><c r="U20" s="64"><v>35.865763084499221</v></c></row><row r="21" spans="1:21" s="21" customFormat="1" ht="15.75"><c r="A21" s="22"/><c r="B21" s="182" t="str"><f>Translation!A64</f><v>Cooking</v></c><c r="C21" s="154"><v>28.649448618845945</v></c><c r="D21" s="154"><v>0</v></c><c r="E21" s="154"><v>0</v></c><c r="F21" s="64"><v>28.649448618845945</v></c><c r="G21" s="154"><v>0</v></c><c r="H21" s="154"><v>0</v></c><c r="I21" s="154"><v>0</v></c><c r="J21" s="154"><v>17.18966917130756</v></c><c r="K21" s="154"><v>0</v></c><c r="L21" s="154"><v>0</v></c><c r="M21" s="64"><v>17.18966917130756</v></c><c r="N21" s="154"><v>0</v></c><c r="O21" s="154"><v>0</v></c><c r="P21" s="154"><v>0</v></c><c r="Q21" s="154"><v>0</v></c><c r="R21" s="154"><v>0</v></c><c r="S21" s="154"><v>14.324724309422971</v></c><c r="T21" s="64"><v>14.324724309422971</v></c><c r="U21" s="64"><v>60.163842099576478</v></c></row><row r="22" spans="1:21" s="21" customFormat="1" ht="15.75"><c r="A22" s="22"/><c r="B22" s="182" t="str"><f>Translation!A65</f><v>Refrigerator and freezers</v></c><c r="C22" s="154"><v>40.209752447503099</v></c><c r="D22" s="154"><v>0</v></c><c r="E22" s="154"><v>0</v></c><c r="F22" s="64"><v>40.209752447503099</v></c><c r="G22" s="154"><v>0</v></c><c r="H22" s="154"><v>0</v></c><c r="I22" s="154"><v>0</v></c><c r="J22" s="154"><v>0</v></c><c r="K22" s="154"><v>0</v></c><c r="L22" s="154"><v>0</v></c><c r="M22" s="64"><v>0</v></c><c r="N22" s="154"><v>0</v></c><c r="O22" s="154"><v>0</v></c><c r="P22" s="154"><v>0</v></c><c r="Q22" s="154"><v>0</v></c><c r="R22" s="154"><v>0</v></c><c r="S22" s="154"><v>0</v></c><c r="T22" s="64"><v>0</v></c><c r="U22" s="64"><v>40.209752447503099</v></c></row><row r="23" spans="1:21" s="21" customFormat="1" ht="15.75"><c r="A23" s="22"/><c r="B23" s="182" t="str"><f>Translation!A66</f><v>Laundry machines and dryers</v></c><c r="C23" s="154"><v>2.4472227613180721</v></c><c r="D23" s="154"><v>0</v></c><c r="E23" s="154"><v>0</v></c><c r="F23" s="64"><v>2.4472227613180721</v></c><c r="G23" s="154"><v>0</v></c><c r="H23" s="154"><v>0</v></c><c r="I23" s="154"><v>0</v></c><c r="J23" s="154"><v>0</v></c><c r="K23" s="154"><v>0</v></c><c r="L23" s="154"><v>0</v></c><c r="M23" s="64"><v>0</v></c><c r="N23" s="154"><v>0</v></c><c r="O23" s="154"><v>0</v></c><c r="P23" s="154"><v>0</v></c><c r="Q23" s="154"><v>0</v></c><c r="R23" s="154"><v>0</v></c><c r="S23" s="154"><v>0</v></c><c r="T23" s="64"><v>0</v></c><c r="U23" s="64"><v>2.4472227613180721</v></c></row><row r="24" spans="1:21" s="21" customFormat="1" ht="15.75"><c r="A24" s="22"/><c r="B24" s="182" t="str"><f>Translation!A67</f><v>Dish washing</v></c><c r="C24" s="154"><v>3.4261118658453005</v></c><c r="D24" s="154"><v>0</v></c><c r="E24" s="154"><v>0</v></c><c r="F24" s="64"><v>3.4261118658453005</v></c><c r="G24" s="154"><v>0</v></c><c r="H24" s="154"><v>0</v></c><c r="I24" s="154"><v>0</v></c><c r="J24" s="154"><v>0</v></c><c r="K24" s="154"><v>0</v></c><c r="L24" s="154"><v>0</v></c><c r="M24" s="64"><v>0</v></c><c r="N24" s="154"><v>0</v></c><c r="O24" s="154"><v>0</v></c><c r="P24" s="154"><v>0</v></c><c r="Q24" s="154"><v>0</v></c><c r="R24" s="154"><v>0</v></c><c r="S24" s="154"><v>0</v></c><c r="T24" s="64"><v>0</v></c><c r="U24" s="64"><v>3.4261118658453005</v></c></row><row r="25" spans="1:21" s="21" customFormat="1" ht="15.75"><c r="A25" s="22"/><c r="B25" s="182" t="str"><f>Translation!A68</f><v>Tv sets</v></c><c r="C25" s="154"><v>3.1832720687606599</v></c><c r="D25" s="154"><v>0</v></c><c r="E25" s="154"><v>0</v></c><c r="F25" s="64"><v>3.1832720687606599</v></c><c r="G25" s="154"><v>0</v></c><c r="H25" s="154"><v>0</v></c><c r="I25" s="154"><v>0</v></c><c r="J25" s="154"><v>0</v></c><c r="K25" s="154"><v>0</v></c><c r="L25" s="154"><v>0</v></c><c r="M25" s="64"><v>0</v></c><c r="N25" s="154"><v>0</v></c><c r="O25" s="154"><v>0</v></c><c r="P25" s="154"><v>0</v></c><c r="Q25" s="154"><v>0</v></c><c r="R25" s="154"><v>0</v></c><c r="S25" s="154"><v>0</v></c><c r="T25" s="64"><v>0</v></c><c r="U25" s="64"><v>3.1832720687606599</v></c></row><row r="26" spans="1:21" s="21" customFormat="1" ht="15.75"><c r="A26" s="22"/><c r="B26" s="182" t="str"><f>Translation!A69</f><v>Other electric appliances</v></c><c r="C26" s="154"><v>28.645357364383415</v></c><c r="D26" s="154"><v>0</v></c><c r="E26" s="154"><v>0</v></c><c r="F26" s="64"><v>28.645357364383415</v></c><c r="G26" s="154"><v>0</v></c><c r="H26" s="154"><v>0</v></c><c r="I26" s="154"><v>0</v></c><c r="J26" s="154"><v>0</v></c><c r="K26" s="154"><v>0</v></c><c r="L26" s="154"><v>0</v></c><c r="M26" s="64"><v>0</v></c><c r="N26" s="154"><v>0</v></c><c r="O26" s="154"><v>0</v></c><c r="P26" s="154"><v>0</v></c><c r="Q26" s="154"><v>0</v></c><c r="R26" s="154"><v>0</v></c><c r="S26" s="154"><v>0</v></c><c r="T26" s="64"><v>0</v></c><c r="U26" s="64"><v>28.645357364383415</v></c></row><row r="27" spans="1:21" s="21" customFormat="1" ht="15.75"><c r="A27" s="22"/><c r="B27" s="66" t="str"><f>Translation!A70</f><v>PRIMARY SECTOR</v></c><c r="C27" s="234"><v>10.043896654662204</v></c><c r="D27" s="234"><v>0</v></c><c r="E27" s="234"><v>0</v></c><c r="F27" s="64"><v>10.043896654662204</v></c><c r="G27" s="234"><v>0</v></c><c r="H27" s="234"><v>1.8183245368618433</v></c><c r="I27" s="234"><v>0</v></c><c r="J27" s="234"><v>0</v></c><c r="K27" s="234"><v>0</v></c><c r="L27" s="234"><v>0</v></c><c r="M27" s="64"><v>1.8183245368618433</v></c><c r="N27" s="234"><v>0</v></c><c r="O27" s="234"><v>0</v></c><c r="P27" s="234"><v>0</v></c><c r="Q27" s="234"><v>0</v></c><c r="R27" s="234"><v>0</v></c><c r="S27" s="234"><v>2.0758397464789975</v></c><c r="T27" s="64"><v>2.0758397464789975</v></c><c r="U27" s="64"><v>13.938060938003044</v></c></row><row r="28" spans="1:21" s="21" customFormat="1" ht="15.75"><c r="A28" s="22"/><c r="B28" s="183" t="str"><f>Translation!A71</f><v>Agriculture, forestry and fishing</v></c><c r="C28" s="154"><v>10.043896654662204</v></c><c r="D28" s="154"><v>0</v></c><c r="E28" s="154"><v>0</v></c><c r="F28" s="64"><v>10.043896654662204</v></c><c r="G28" s="154"><v>0</v></c><c r="H28" s="154"><v>1.8183245368618433</v></c><c r="I28" s="154"><v>0</v></c><c r="J28" s="154"><v>0</v></c><c r="K28" s="154"><v>0</v></c><c r="L28" s="154"><v>0</v></c><c r="M28" s="64"><v>1.8183245368618433</v></c><c r="N28" s="154"><v>0</v></c><c r="O28" s="154"><v>0</v></c><c r="P28" s="154"><v>0</v></c><c r="Q28" s="154"><v>0</v></c><c r="R28" s="154"><v>0</v></c><c r="S28" s="154"><v>2.0758397464789975</v></c><c r="T28" s="64"><v>2.0758397464789975</v></c><c r="U28" s="64"><v>13.938060938003044</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44.708640971404506</v></c><c r="D30" s="234"><v>0</v></c><c r="E30" s="234"><v>0</v></c><c r="F30" s="64"><v>44.708640971404506</v></c><c r="G30" s="234"><v>18.167616011417639</v></c><c r="H30" s="234"><v>18.988891803714605</v></c><c r="I30" s="234"><v>0</v></c><c r="J30" s="234"><v>0.76662831216220939</v></c><c r="K30" s="234"><v>0</v></c><c r="L30" s="234"><v>0</v></c><c r="M30" s="64"><v>37.923136127294455</v></c><c r="N30" s="234"><v>0</v></c><c r="O30" s="234"><v>0</v></c><c r="P30" s="234"><v>0.43149879640974448</v></c><c r="Q30" s="234"><v>0</v></c><c r="R30" s="234"><v>0</v></c><c r="S30" s="234"><v>0</v></c><c r="T30" s="64"><v>0.43149879640974448</v></c><c r="U30" s="64"><v>83.063275895108703</v></c></row><row r="31" spans="1:21" s="21" customFormat="1" ht="15.75"><c r="A31" s="22"/><c r="B31" s="183" t="str"><f>Translation!A74</f><v>Manufacturing</v></c><c r="C31" s="154"><v>9.7546125755791628</v></c><c r="D31" s="154"><v>0</v></c><c r="E31" s="154"><v>0</v></c><c r="F31" s="64"><v>9.7546125755791628</v></c><c r="G31" s="154"><v>5.4502848034252924</v></c><c r="H31" s="154"><v>5.6966675411143806</v></c><c r="I31" s="154"><v>0</v></c><c r="J31" s="154"><v>0.76662831216220939</v></c><c r="K31" s="154"><v>0</v></c><c r="L31" s="154"><v>0</v></c><c r="M31" s="64"><v>11.913580656701884</v></c><c r="N31" s="154"><v>0</v></c><c r="O31" s="154"><v>0</v></c><c r="P31" s="154"><v>0.43149879640974448</v></c><c r="Q31" s="154"><v>0</v></c><c r="R31" s="154"><v>0</v></c><c r="S31" s="154"><v>0</v></c><c r="T31" s="64"><v>0.43149879640974448</v></c><c r="U31" s="64"><v>22.099692028690793</v></c></row><row r="32" spans="1:21" s="21" customFormat="1" ht="30"><c r="A32" s="22"/><c r="B32" s="183" t="str"><f>Translation!A75</f><v>Water supply, sewerage, waste management and remediation activities</v></c><c r="C32" s="154"><v>12.193265719473958</v></c><c r="D32" s="154"><v>0</v></c><c r="E32" s="154"><v>0</v></c><c r="F32" s="64"><v>12.193265719473958</v></c><c r="G32" s="154"><v>0</v></c><c r="H32" s="154"><v>0</v></c><c r="I32" s="154"><v>0</v></c><c r="J32" s="154"><v>0</v></c><c r="K32" s="154"><v>0</v></c><c r="L32" s="154"><v>0</v></c><c r="M32" s="64"><v>0</v></c><c r="N32" s="154"><v>0</v></c><c r="O32" s="154"><v>0</v></c><c r="P32" s="154"><v>0</v></c><c r="Q32" s="154"><v>0</v></c><c r="R32" s="154"><v>0</v></c><c r="S32" s="154"><v>0</v></c><c r="T32" s="64"><v>0</v></c><c r="U32" s="64"><v>12.193265719473958</v></c></row><row r="33" spans="1:21" s="21" customFormat="1" ht="15.75"><c r="A33" s="22"/><c r="B33" s="183" t="str"><f>Translation!A76</f><v>Construction</v></c><c r="C33" s="154"><v>22.76076267635138</v></c><c r="D33" s="154"><v>0</v></c><c r="E33" s="154"><v>0</v></c><c r="F33" s="64"><v>22.76076267635138</v></c><c r="G33" s="154"><v>12.717331207992347</v></c><c r="H33" s="154"><v>13.292224262600225</v></c><c r="I33" s="154"><v>0</v></c><c r="J33" s="154"><v>0</v></c><c r="K33" s="154"><v>0</v></c><c r="L33" s="154"><v>0</v></c><c r="M33" s="64"><v>26.009555470592574</v></c><c r="N33" s="154"><v>0</v></c><c r="O33" s="154"><v>0</v></c><c r="P33" s="154"><v>0</v></c><c r="Q33" s="154"><v>0</v></c><c r="R33" s="154"><v>0</v></c><c r="S33" s="154"><v>0</v></c><c r="T33" s="64"><v>0</v></c><c r="U33" s="64"><v>48.77031814694395</v></c></row><row r="34" spans="1:21" s="21" customFormat="1" ht="15.75"><c r="A34" s="22"/><c r="B34" s="61" t="str"><f>Translation!A77</f><v>TERTIARY SECTOR</v></c><c r="C34" s="234"><v>619.14553579640949</v></c><c r="D34" s="234"><v>0</v></c><c r="E34" s="234"><v>0</v></c><c r="F34" s="64"><v>619.14553579640949</v></c><c r="G34" s="234"><v>0</v></c><c r="H34" s="234"><v>57.037684880420528</v></c><c r="I34" s="234"><v>0</v></c><c r="J34" s="234"><v>5.1718930801982879</v></c><c r="K34" s="234"><v>0</v></c><c r="L34" s="234"><v>0</v></c><c r="M34" s="64"><v>62.209577960618816</v></c><c r="N34" s="234"><v>0</v></c><c r="O34" s="234"><v>0</v></c><c r="P34" s="234"><v>54.296233508015462</v></c><c r="Q34" s="234"><v>0</v></c><c r="R34" s="234"><v>0</v></c><c r="S34" s="234"><v>3.1504063557242019</v></c><c r="T34" s="64"><v>57.446639863739662</v></c><c r="U34" s="64"><v>738.80175362076795</v></c></row><row r="35" spans="1:21" s="21" customFormat="1" ht="30"><c r="A35" s="22"/><c r="B35" s="183" t="str"><f>Translation!A78</f><v xml:space="preserve">Wholesale and retail trade; repair of motor vehicles and motorcycles </v></c><c r="C35" s="154"><v>61.491810421184759</v></c><c r="D35" s="154"><v>0</v></c><c r="E35" s="154"><v>0</v></c><c r="F35" s="64"><v>61.491810421184759</v></c><c r="G35" s="154"><v>0</v></c><c r="H35" s="154"><v>6.5999976095107993</v></c><c r="I35" s="154"><v>0</v></c><c r="J35" s="154"><v>0</v></c><c r="K35" s="154"><v>0</v></c><c r="L35" s="154"><v>0</v></c><c r="M35" s="64"><v>6.5999976095107993</v></c><c r="N35" s="154"><v>0</v></c><c r="O35" s="154"><v>0</v></c><c r="P35" s="154"><v>1.0320241460798871</v></c><c r="Q35" s="154"><v>0</v></c><c r="R35" s="154"><v>0</v></c><c r="S35" s="154"><v>0</v></c><c r="T35" s="64"><v>1.0320241460798871</v></c><c r="U35" s="64"><v>69.123832176775451</v></c></row><row r="36" spans="1:21" s="21" customFormat="1" ht="15.75"><c r="A36" s="22"/><c r="B36" s="183" t="str"><f>Translation!A79</f><v>Accommodation and food service activities</v></c><c r="C36" s="154"><v>355.63533666984932</v></c><c r="D36" s="154"><v>0</v></c><c r="E36" s="154"><v>0</v></c><c r="F36" s="64"><v>355.63533666984932</v></c><c r="G36" s="154"><v>0</v></c><c r="H36" s="154"><v>52.441031497877724</v></c><c r="I36" s="154"><v>0</v></c><c r="J36" s="154"><v>5.1718930801982879</v></c><c r="K36" s="154"><v>0</v></c><c r="L36" s="154"><v>0</v></c><c r="M36" s="64"><v>57.612924578076012</v></c><c r="N36" s="154"><v>0</v></c><c r="O36" s="154"><v>0</v></c><c r="P36" s="154"><v>49.911669525797763</v></c><c r="Q36" s="154"><v>0</v></c><c r="R36" s="154"><v>0</v></c><c r="S36" s="154"><v>3.1504063557242019</v></c><c r="T36" s="64"><v>53.062075881521963</v></c><c r="U36" s="64"><v>466.31033712944725</v></c></row><row r="37" spans="1:21" s="21" customFormat="1" ht="15.75"><c r="A37" s="22"/><c r="B37" s="183" t="str"><f>Translation!A80</f><v>General public administration and social security</v></c><c r="C37" s="154"><v>17.544068810022207</v></c><c r="D37" s="154"><v>0</v></c><c r="E37" s="154"><v>0</v></c><c r="F37" s="64"><v>17.544068810022207</v></c><c r="G37" s="154"><v>0</v></c><c r="H37" s="154"><v>1.3518685227963936</v></c><c r="I37" s="154"><v>0</v></c><c r="J37" s="154"><v>0</v></c><c r="K37" s="154"><v>0</v></c><c r="L37" s="154"><v>0</v></c><c r="M37" s="64"><v>1.3518685227963936</v></c><c r="N37" s="154"><v>0</v></c><c r="O37" s="154"><v>0</v></c><c r="P37" s="154"><v>0</v></c><c r="Q37" s="154"><v>0</v></c><c r="R37" s="154"><v>0</v></c><c r="S37" s="154"><v>0</v></c><c r="T37" s="64"><v>0</v></c><c r="U37" s="64"><v>18.895937332818601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12.484638232202606</v></c><c r="D39" s="154"><v>0</v></c><c r="E39" s="154"><v>0</v></c><c r="F39" s="64"><v>12.484638232202606</v></c><c r="G39" s="154"><v>0</v></c><c r="H39" s="154"><v>5.8629862908964085</v></c><c r="I39" s="154"><v>0</v></c><c r="J39" s="154"><v>0</v></c><c r="K39" s="154"><v>0</v></c><c r="L39" s="154"><v>0</v></c><c r="M39" s="64"><v>5.8629862908964085</v></c><c r="N39" s="154"><v>0</v></c><c r="O39" s="154"><v>0</v></c><c r="P39" s="154"><v>0</v></c><c r="Q39" s="154"><v>0</v></c><c r="R39" s="154"><v>0</v></c><c r="S39" s="154"><v>0</v></c><c r="T39" s="64"><v>0</v></c><c r="U39" s="64"><v>18.347624523099014</v></c></row><row r="40" spans="1:21" s="21" customFormat="1" ht="15.75"><c r="A40" s="22"/><c r="B40" s="183" t="str"><f>Translation!A83</f><v>Human health and social work activities</v></c><c r="C40" s="154"><v>7.4236223529883603</v></c><c r="D40" s="154"><v>0</v></c><c r="E40" s="154"><v>0</v></c><c r="F40" s="64"><v>7.4236223529883603</v></c><c r="G40" s="154"><v>0</v></c><c r="H40" s="154"><v>1.6954884078903674</v></c><c r="I40" s="154"><v>0</v></c><c r="J40" s="154"><v>0</v></c><c r="K40" s="154"><v>0</v></c><c r="L40" s="154"><v>0</v></c><c r="M40" s="64"><v>1.6954884078903674</v></c><c r="N40" s="154"><v>0</v></c><c r="O40" s="154"><v>0</v></c><c r="P40" s="154"><v>1.2884915439780367</v></c><c r="Q40" s="154"><v>0</v></c><c r="R40" s="154"><v>0</v></c><c r="S40" s="154"><v>0</v></c><c r="T40" s="64"><v>1.2884915439780367</v></c><c r="U40" s="64"><v>10.407602304856765</v></c></row><row r="41" spans="1:21" s="21" customFormat="1" ht="15.75"><c r="A41" s="22"/><c r="B41" s="183" t="str"><f>Translation!A84</f><v>Other services</v></c><c r="C41" s="154"><v>136.79231091696246</v></c><c r="D41" s="154"><v>0</v></c><c r="E41" s="154"><v>0</v></c><c r="F41" s="64"><v>136.79231091696246</v></c><c r="G41" s="154"><v>0</v></c><c r="H41" s="154"><v>-10.913687448551173</v></c><c r="I41" s="154"><v>0</v></c><c r="J41" s="154"><v>0</v></c><c r="K41" s="154"><v>0</v></c><c r="L41" s="154"><v>0</v></c><c r="M41" s="64"><v>-10.913687448551173</v></c><c r="N41" s="154"><v>0</v></c><c r="O41" s="154"><v>0</v></c><c r="P41" s="154"><v>2.0640482921597743</v></c><c r="Q41" s="154"><v>0</v></c><c r="R41" s="154"><v>0</v></c><c r="S41" s="154"><v>0</v></c><c r="T41" s="64"><v>2.0640482921597743</v></c><c r="U41" s="64"><v>127.94267176057106</v></c></row><row r="42" spans="1:21" s="21" customFormat="1" ht="15.75"><c r="A42" s="22"/><c r="B42" s="183" t="str"><f>Translation!A85</f><v>Public lighting</v></c><c r="C42" s="154"><v>27.77374839319976</v></c><c r="D42" s="154"><v>0</v></c><c r="E42" s="154"><v>0</v></c><c r="F42" s="64"><v>27.77374839319976</v></c><c r="G42" s="154"><v>0</v></c><c r="H42" s="154"><v>0</v></c><c r="I42" s="154"><v>0</v></c><c r="J42" s="154"><v>0</v></c><c r="K42" s="154"><v>0</v></c><c r="L42" s="154"><v>0</v></c><c r="M42" s="64"><v>0</v></c><c r="N42" s="154"><v>0</v></c><c r="O42" s="154"><v>0</v></c><c r="P42" s="154"><v>0</v></c><c r="Q42" s="154"><v>0</v></c><c r="R42" s="154"><v>0</v></c><c r="S42" s="154"><v>0</v></c><c r="T42" s="64"><v>0</v></c><c r="U42" s="64"><v>27.77374839319976</v></c></row><row r="43" spans="1:21" s="21" customFormat="1" ht="15.75"><c r="A43" s="22"/><c r="B43" s="61" t="str"><f>Translation!A86</f><v>TRANSPORTS</v></c><c r="C43" s="234"><v>0.98065858795099414</v></c><c r="D43" s="234"><v>0</v></c><c r="E43" s="234"><v>0</v></c><c r="F43" s="64"><v>0.98065858795099414</v></c><c r="G43" s="234"><v>0</v></c><c r="H43" s="234"><v>2.7362509947211673</v></c><c r="I43" s="234"><v>3.899315635029148</v></c><c r="J43" s="234"><v>0</v></c><c r="K43" s="234"><v>0</v></c><c r="L43" s="234"><v>0</v></c><c r="M43" s="64"><v>6.6355666297503149</v></c><c r="N43" s="234"><v>0</v></c><c r="O43" s="234"><v>0</v></c><c r="P43" s="234"><v>0</v></c><c r="Q43" s="234"><v>0</v></c><c r="R43" s="234"><v>0</v></c><c r="S43" s="234"><v>0</v></c><c r="T43" s="64"><v>0</v></c><c r="U43" s="64"><v>7.6162252177013094</v></c></row><row r="44" spans="1:21" s="21" customFormat="1" ht="30"><c r="A44" s="22"/><c r="B44" s="183" t="str"><f>Translation!A87</f><v>Passenger transport by road (public transport, taxi, tourism, transfers, etc.)</v></c><c r="C44" s="154"><v>2.1186389171297396E-2</v></c><c r="D44" s="154"><v>0</v></c><c r="E44" s="154"><v>0</v></c><c r="F44" s="64"><v>2.1186389171297396E-2</v></c><c r="G44" s="154"><v>0</v></c><c r="H44" s="154"><v>0.11466440316821262</v></c><c r="I44" s="154"><v>2.6439607526650966E-2</v></c><c r="J44" s="154"><v>0</v></c><c r="K44" s="154"><v>0</v></c><c r="L44" s="154"><v>0</v></c><c r="M44" s="64"><v>0.14110401069486359</v></c><c r="N44" s="154"><v>0</v></c><c r="O44" s="154"><v>0</v></c><c r="P44" s="154"><v>0</v></c><c r="Q44" s="154"><v>0</v></c><c r="R44" s="154"><v>0</v></c><c r="S44" s="154"><v>0</v></c><c r="T44" s="64"><v>0</v></c><c r="U44" s="64"><v>0.16229039986616098</v></c></row><row r="45" spans="1:21" s="21" customFormat="1" ht="15.75"><c r="A45" s="22"/><c r="B45" s="183" t="str"><f>Translation!A88</f><v>Other fleet for public and private services</v></c><c r="C45" s="154"><v>0.35913202982005143</v></c><c r="D45" s="154"><v>0</v></c><c r="E45" s="154"><v>0</v></c><c r="F45" s="64"><v>0.35913202982005143</v></c><c r="G45" s="154"><v>0</v></c><c r="H45" s="154"><v>2.017101819204385</v></c><c r="I45" s="154"><v>0.46510842918547701</v></c><c r="J45" s="154"><v>0</v></c><c r="K45" s="154"><v>0</v></c><c r="L45" s="154"><v>0</v></c><c r="M45" s="64"><v>2.4822102483898618</v></c><c r="N45" s="154"><v>0</v></c><c r="O45" s="154"><v>0</v></c><c r="P45" s="154"><v>0</v></c><c r="Q45" s="154"><v>0</v></c><c r="R45" s="154"><v>0</v></c><c r="S45" s="154"><v>0</v></c><c r="T45" s="64"><v>0</v></c><c r="U45" s="64"><v>2.8413422782099134</v></c></row><row r="46" spans="1:21" s="21" customFormat="1" ht="15.75"><c r="A46" s="22"/><c r="B46" s="183" t="str"><f>Translation!A89</f><v>Freight transport by road and removal services</v></c><c r="C46" s="154"><v>1.9633831377154264E-2</v></c><c r="D46" s="154"><v>0</v></c><c r="E46" s="154"><v>0</v></c><c r="F46" s="64"><v>1.9633831377154264E-2</v></c><c r="G46" s="154"><v>0</v></c><c r="H46" s="154"><v>1.0586638468011094E-2</v></c><c r="I46" s="154"><v>0.11148756079474223</v></c><c r="J46" s="154"><v>0</v></c><c r="K46" s="154"><v>0</v></c><c r="L46" s="154"><v>0</v></c><c r="M46" s="64"><v>0.12207419926275333</v></c><c r="N46" s="154"><v>0</v></c><c r="O46" s="154"><v>0</v></c><c r="P46" s="154"><v>0</v></c><c r="Q46" s="154"><v>0</v></c><c r="R46" s="154"><v>0</v></c><c r="S46" s="154"><v>0</v></c><c r="T46" s="64"><v>0</v></c><c r="U46" s="64"><v>0.14170803063990758</v></c></row><row r="47" spans="1:21" s="21" customFormat="1" ht="15.75"><c r="A47" s="22"/><c r="B47" s="182" t="str"><f>Translation!A90</f><v>Private transports</v></c><c r="C47" s="154"><v>0.58070633758249113</v></c><c r="D47" s="154"><v>0</v></c><c r="E47" s="154"><v>0</v></c><c r="F47" s="64"><v>0.58070633758249113</v></c><c r="G47" s="154"><v>0</v></c><c r="H47" s="154"><v>0.59389813388055879</v></c><c r="I47" s="154"><v>3.2962800375222776</v></c><c r="J47" s="154"><v>0</v></c><c r="K47" s="154"><v>0</v></c><c r="L47" s="154"><v>0</v></c><c r="M47" s="64"><v>3.8901781714028365</v></c><c r="N47" s="154"><v>0</v></c><c r="O47" s="154"><v>0</v></c><c r="P47" s="154"><v>0</v></c><c r="Q47" s="154"><v>0</v></c><c r="R47" s="154"><v>0</v></c><c r="S47" s="154"><v>0</v></c><c r="T47" s="64"><v>0</v></c><c r="U47" s="64"><v>4.4708845089853275</v></c></row><row r="48" spans="1:21" s="21" customFormat="1" ht="15.75"><c r="A48" s="22"/><c r="B48" s="73" t="str"><f>Translation!A118</f><v>TOTAL FOR INTERNAL MARKET</v></c><c r="C48" s="65"><v>1012.0166457590959</v></c><c r="D48" s="65"><v>0</v></c><c r="E48" s="65"><v>0</v></c><c r="F48" s="64"><v>1012.0166457590959</v></c><c r="G48" s="65"><v>18.167616011417639</v></c><c r="H48" s="65"><v>243.22430471550251</v></c><c r="I48" s="65"><v>3.899315635029148</v></c><c r="J48" s="65"><v>45.717131955354731</v></c><c r="K48" s="65"><v>0</v></c><c r="L48" s="65"><v>0</v></c><c r="M48" s="64"><v>311.00836831730402</v></c><c r="N48" s="65"><v>0</v></c><c r="O48" s="65"><v>0</v></c><c r="P48" s="65"><v>137.60989482290194</v></c><c r="Q48" s="65"><v>0</v></c><c r="R48" s="65"><v>0</v></c><c r="S48" s="65"><v>93.570382668960761</v></c><c r="T48" s="64"><v>231.18027749186268</v></c><c r="U48" s="64"><v>1554.2052915682625</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15.218400599905845</v></c><c r="D59" s="235"><v>136.96560539915257</v></c><c r="E59" s="235"/><c r="F59" s="235"/><c r="G59" s="235"><v>0</v></c><c r="H59" s="235"><v>0</v></c><c r="I59" s="59"><v>152.1840059990584</v></c><c r="J59" s="235"><v>0</v></c><c r="K59" s="235"><v>412</v></c><c r="L59" s="235"><v>490</v></c><c r="M59" s="235"><v>0</v></c><c r="N59" s="235"><v>0</v></c><c r="O59" s="235"><v>0</v></c><c r="P59" s="235"><v>0</v></c><c r="Q59" s="235"/><c r="R59" s="59"><v>902</v></c><c r="S59" s="59"><v>1054.1840059990584</v></c><c r="T59" s="235"><v>0</v></c><c r="U59" s="235"/><c r="V59" s="59"><v>0</v></c><c r="W59" s="235"><v>0</v></c><c r="X59" s="235"><v>0</v></c><c r="Y59" s="235"><v>0</v></c><c r="Z59" s="235"><v>0</v></c><c r="AA59" s="186"><v>0</v></c><c r="AB59" s="59"><v>0</v></c><c r="AC59" s="64"><v>1054.1840059990584</v></c><c r="AD59" s="187"><v>42.167360239962477</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15.218400599905845</v></c><c r="D62" s="53"><f t="shared" si="0"/><v>136.96560539915257</v></c><c r="E62" s="53"><f t="shared" si="0"/><v>0</v></c><c r="F62" s="53"><f t="shared" si="0"/><v>0</v></c><c r="G62" s="53"><f t="shared" si="0"/><v>0</v></c><c r="H62" s="53"><f t="shared" si="0"/><v>0</v></c><c r="I62" s="53"><f t="shared" si="0"/><v>152.1840059990584</v></c><c r="J62" s="53"><f t="shared" si="0"/><v>0</v></c><c r="K62" s="53"><f t="shared" si="0"/><v>412</v></c><c r="L62" s="53"><f t="shared" si="0"/><v>490</v></c><c r="M62" s="53"><f t="shared" si="0"/><v>0</v></c><c r="N62" s="53"><f t="shared" si="0"/><v>0</v></c><c r="O62" s="53"><f t="shared" si="0"/><v>0</v></c><c r="P62" s="53"><f t="shared" si="0"/><v>0</v></c><c r="Q62" s="53"><f t="shared" si="0"/><v>0</v></c><c r="R62" s="53"><f t="shared" si="0"/><v>902</v></c><c r="S62" s="53"><f t="shared" si="0"/><v>1054.1840059990584</v></c><c r="T62" s="53"><f t="shared" si="0"/><v>0</v></c><c r="U62" s="53"><f t="shared" si="0"/><v>0</v></c><c r="V62" s="53"><f t="shared" si="0"/><v>0</v></c><c r="W62" s="53"><f t="shared" si="0"/><v>0</v></c><c r="X62" s="53"><f t="shared" si="0"/><v>0</v></c><c r="Y62" s="53"><f t="shared" si="0"/><v>0</v></c><c r="Z62" s="53"><f t="shared" si="0"/><v>0</v></c><c r="AA62" s="53"><f t="shared" si="0"/><v>0</v></c><c r="AB62" s="53"><f t="shared" si="0"/><v>0</v></c><c r="AC62" s="53"><f t="shared" si="0"/><v>1054.1840059990584</v></c><c r="AD62" s="53"><f t="shared" si="0"/><v>42.167360239962477</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44.760001764428949</v></c><c r="D69" s="235"><v>456.55201799717526</v></c><c r="E69" s="235"/><c r="F69" s="235"/><c r="G69" s="235"><v>0</v></c><c r="H69" s="235"><v>0</v></c><c r="I69" s="59"><v>501.31201976160423</v></c><c r="J69" s="185"><v>0</v></c><c r="K69" s="185"><v>412</v></c><c r="L69" s="185"><v>490</v></c><c r="M69" s="185"><v>0</v></c><c r="N69" s="185"><v>0</v></c><c r="O69" s="235"><v>0</v></c><c r="P69" s="185"><v>0</v></c><c r="Q69" s="185"/><c r="R69" s="59"><v>902</v></c><c r="S69" s="59"><v>1403.3120197616042</v></c><c r="T69" s="71"><v>349.12801376254583</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44.760001764428949</v></c><c r="D72" s="53"><f t="shared" si="1"/><v>456.55201799717526</v></c><c r="E72" s="53"><f t="shared" si="1"/><v>0</v></c><c r="F72" s="53"><f t="shared" si="1"/><v>0</v></c><c r="G72" s="53"><f t="shared" si="1"/><v>0</v></c><c r="H72" s="53"><f t="shared" si="1"/><v>0</v></c><c r="I72" s="53"><f t="shared" si="1"/><v>501.31201976160423</v></c><c r="J72" s="53"><f t="shared" si="1"/><v>0</v></c><c r="K72" s="53"><f t="shared" si="1"/><v>412</v></c><c r="L72" s="53"><f t="shared" si="1"/><v>490</v></c><c r="M72" s="53"><f t="shared" si="1"/><v>0</v></c><c r="N72" s="53"><f t="shared" si="1"/><v>0</v></c><c r="O72" s="53"><f t="shared" si="1"/><v>0</v></c><c r="P72" s="53"><f t="shared" si="1"/><v>0</v></c><c r="Q72" s="53"><f t="shared" si="1"/><v>0</v></c><c r="R72" s="53"><f t="shared" si="1"/><v>902</v></c><c r="S72" s="53"><f t="shared" si="1"/><v>1403.3120197616042</v></c><c r="T72" s="71"><f>S72-AC62+AB62</f><v>349.12801376254583</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62.927617775846585</v></c><c r="D79" s="186"><f t="shared" si="2"/><v>699.77632271267771</v></c><c r="E79" s="186"><f t="shared" si="2"/><v>3.899315635029148</v></c><c r="F79" s="186"><f t="shared" si="2"/><v>45.717131955354731</v></c><c r="G79" s="186"><f t="shared" si="2"/><v>0</v></c><c r="H79" s="186"><f t="shared" si="2"/><v>0</v></c><c r="I79" s="53"><f>SUM(C79:H79)</f><v>812.32038807890808</v></c><c r="J79" s="186"><f t="shared" ref="J79:O79" si="3">N48+J72</f><v>0</v></c><c r="K79" s="186"><f t="shared" si="3"/><v>412</v></c><c r="L79" s="186"><f t="shared" si="3"/><v>627.60989482290188</v></c><c r="M79" s="186"><f t="shared" si="3"/><v>0</v></c><c r="N79" s="186"><f t="shared" si="3"/><v>0</v></c><c r="O79" s="186"><f t="shared" si="3"/><v>93.570382668960761</v></c><c r="P79" s="186"><f>P72</f><v>0</v></c><c r="Q79" s="186"><f>Q72</f><v>0</v></c><c r="R79" s="53"><f>SUM(J79:Q79)</f><v>1133.1802774918626</v></c><c r="S79" s="186"><f>Y62</f><v>0</v></c><c r="T79" s="186"><f>Z62</f><v>0</v></c><c r="U79" s="186"><f>$C$49+$C$50+$C$51</f><v>0</v></c><c r="V79" s="53"><f>S79-T79-U79</f><v>0</v></c><c r="W79" s="186"><f>$D$49+$D$50+$D$51</f><v>0</v></c><c r="X79" s="186"><f>$E$49+$E$50+$E$51</f><v>0</v></c><c r="Y79" s="53"><f>I79+R79+V79-W79-X79</f><v>1945.5006655707707</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0.30357142857142849</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0.75121141353734289</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44.769122857093947</v></c><c r="D95" s="64"><f>SUM(D96:D104)</f><v>0</v></c><c r="E95" s="64"><f>SUM(E96:E104)</f><v>0</v></c><c r="F95" s="64"><f t="shared" ref="F95:F126" si="8">SUM(C95:E95)</f><v>44.769122857093947</v></c><c r="G95" s="64"><f t="shared" ref="G95:L95" si="9">SUM(G96:G104)</f><v>0</v></c><c r="H95" s="64"><f t="shared" si="9"/><v>43.425721717442428</v></c><c r="I95" s="64"><f t="shared" si="9"/><v>0</v></c><c r="J95" s="64"><f t="shared" si="9"/><v>9.5468665351186157</v></c><c r="K95" s="64"><f t="shared" si="9"/><v>0</v></c><c r="L95" s="64"><f t="shared" si="9"/><v>0</v></c><c r="M95" s="64"><f t="shared" ref="M95:M126" si="10">SUM(G95:L95)</f><v>52.972588252561046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97.741711109655</v></c></row><row r="96" spans="1:32" s="21" customFormat="1" ht="15.75"><c r="A96" s="22"/><c r="B96" s="182" t="str"><f>Translation!A61</f><v>Hot water</v></c><c r="C96" s="185"><f t="shared" ref="C96:C104" si="14">IF(AND(C$48&gt;0,($S$133+$V$143)&gt;0), ($S$133+$V$143)/C$48,0)*C18</f><v>4.7775336179041847</v></c><c r="D96" s="185"><f t="shared" ref="D96:D104" si="15">IF(AND(D$48&gt;0,$S$134&gt;0), ($S$134)/D$48,0)*D18</f><v>0</v></c><c r="E96" s="185"><f t="shared" ref="E96:E104" si="16">IF(AND(E$48&gt;0,$S$135&gt;0), ($S$135)/E$48,0)*E18</f><v>0</v></c><c r="F96" s="64"><f t="shared" si="8"/><v>4.7775336179041847</v></c><c r="G96" s="185"><f>'CO2 factors'!C$7*G18</f><v>0</v></c><c r="H96" s="185"><f>'CO2 factors'!D$7*H18</f><v>6.925642334939667</v></c><c r="I96" s="185"><f>'CO2 factors'!E$7*I18</f><v>0</v></c><c r="J96" s="185"><f>'CO2 factors'!F$7*J18</f><v>0</v></c><c r="K96" s="185"><f>'CO2 factors'!G$7*K18</f><v>0</v></c><c r="L96" s="185"><f>'CO2 factors'!H$7*L18</f><v>0</v></c><c r="M96" s="64"><f t="shared" si="10"/><v>6.925642334939667</v></c><c r="N96" s="185"><f>'CO2 factors'!J$7*N18</f><v>0</v></c><c r="O96" s="185"><f>'CO2 factors'!K$7*O18</f><v>0</v></c><c r="P96" s="185"><f>'CO2 factors'!L$7*P18</f><v>0</v></c><c r="Q96" s="185"><f>'CO2 factors'!M$7*Q18</f><v>0</v></c><c r="R96" s="185"><f>'CO2 factors'!N$7*R18</f><v>0</v></c><c r="S96" s="185"><f>'CO2 factors'!O$7*S18</f><v>0</v></c><c r="T96" s="64"><f t="shared" si="12"/><v>0</v></c><c r="U96" s="64"><f t="shared" si="13"/><v>11.703175952843852</v></c></row><row r="97" spans="1:21" s="21" customFormat="1" ht="15.75"><c r="A97" s="22"/><c r="B97" s="182" t="str"><f>Translation!A62</f><v>Heating and cooling</v></c><c r="C97" s="185"><f t="shared" si="14"/><v>21.078472715614232</v></c><c r="D97" s="185"><f t="shared" si="15"/><v>0</v></c><c r="E97" s="185"><f t="shared" si="16"/><v>0</v></c><c r="F97" s="64"><f t="shared" si="8"/><v>21.078472715614232</v></c><c r="G97" s="185"><f>'CO2 factors'!C$7*G19</f><v>0</v></c><c r="H97" s="185"><f>'CO2 factors'!D$7*H19</f><v>36.500079382502761</v></c><c r="I97" s="185"><f>'CO2 factors'!E$7*I19</f><v>0</v></c><c r="J97" s="185"><f>'CO2 factors'!F$7*J19</f><v>5.4213459340048011</v></c><c r="K97" s="185"><f>'CO2 factors'!G$7*K19</f><v>0</v></c><c r="L97" s="185"><f>'CO2 factors'!H$7*L19</f><v>0</v></c><c r="M97" s="64"><f t="shared" si="10"/><v>41.921425316507566</v></c><c r="N97" s="185"><f>'CO2 factors'!J$7*N19</f><v>0</v></c><c r="O97" s="185"><f>'CO2 factors'!K$7*O19</f><v>0</v></c><c r="P97" s="185"><f>'CO2 factors'!L$7*P19</f><v>0</v></c><c r="Q97" s="185"><f>'CO2 factors'!M$7*Q19</f><v>0</v></c><c r="R97" s="185"><f>'CO2 factors'!N$7*R19</f><v>0</v></c><c r="S97" s="185"><f>'CO2 factors'!O$7*S19</f><v>0</v></c><c r="T97" s="64"><f t="shared" si="12"/><v>0</v></c><c r="U97" s="64"><f t="shared" si="13"/><v>62.999898032121799</v></c></row><row r="98" spans="1:21" s="21" customFormat="1" ht="15.75"><c r="A98" s="22"/><c r="B98" s="182" t="str"><f>Translation!A63</f><v>Lighting</v></c><c r="C98" s="185"><f t="shared" si="14"/><v>4.762676306677216</v></c><c r="D98" s="185"><f t="shared" si="15"/><v>0</v></c><c r="E98" s="185"><f t="shared" si="16"/><v>0</v></c><c r="F98" s="64"><f t="shared" si="8"/><v>4.762676306677216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4.762676306677216</v></c></row><row r="99" spans="1:21" s="21" customFormat="1" ht="15.75"><c r="A99" s="22"/><c r="B99" s="182" t="str"><f>Translation!A64</f><v>Cooking</v></c><c r="C99" s="185"><f t="shared" si="14"/><v>3.8044095092825496</v></c><c r="D99" s="185"><f t="shared" si="15"/><v>0</v></c><c r="E99" s="185"><f t="shared" si="16"/><v>0</v></c><c r="F99" s="64"><f t="shared" si="8"/><v>3.8044095092825496</v></c><c r="G99" s="185"><f>'CO2 factors'!C$7*G21</f><v>0</v></c><c r="H99" s="185"><f>'CO2 factors'!D$7*H21</f><v>0</v></c><c r="I99" s="185"><f>'CO2 factors'!E$7*I21</f><v>0</v></c><c r="J99" s="185"><f>'CO2 factors'!F$7*J21</f><v>4.1255206011138146</v></c><c r="K99" s="185"><f>'CO2 factors'!G$7*K21</f><v>0</v></c><c r="L99" s="185"><f>'CO2 factors'!H$7*L21</f><v>0</v></c><c r="M99" s="64"><f t="shared" si="10"/><v>4.1255206011138146</v></c><c r="N99" s="185"><f>'CO2 factors'!J$7*N21</f><v>0</v></c><c r="O99" s="185"><f>'CO2 factors'!K$7*O21</f><v>0</v></c><c r="P99" s="185"><f>'CO2 factors'!L$7*P21</f><v>0</v></c><c r="Q99" s="185"><f>'CO2 factors'!M$7*Q21</f><v>0</v></c><c r="R99" s="185"><f>'CO2 factors'!N$7*R21</f><v>0</v></c><c r="S99" s="185"><f>'CO2 factors'!O$7*S21</f><v>0</v></c><c r="T99" s="64"><f t="shared" si="12"/><v>0</v></c><c r="U99" s="64"><f t="shared" si="13"/><v>7.9299301103963646</v></c></row><row r="100" spans="1:21" s="21" customFormat="1" ht="15.75"><c r="A100" s="22"/><c r="B100" s="182" t="str"><f>Translation!A65</f><v>Refrigerator and freezers</v></c><c r="C100" s="185"><f t="shared" si="14"/><v>5.3395221182913</v></c><c r="D100" s="185"><f t="shared" si="15"/><v>0</v></c><c r="E100" s="185"><f t="shared" si="16"/><v>0</v></c><c r="F100" s="64"><f t="shared" si="8"/><v>5.3395221182913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5.3395221182913</v></c></row><row r="101" spans="1:21" s="21" customFormat="1" ht="15.75"><c r="A101" s="22"/><c r="B101" s="182" t="str"><f>Translation!A66</f><v>Laundry machines and dryers</v></c><c r="C101" s="185"><f t="shared" si="14"/><v>0.32497091543907719</v></c><c r="D101" s="185"><f t="shared" si="15"/><v>0</v></c><c r="E101" s="185"><f t="shared" si="16"/><v>0</v></c><c r="F101" s="64"><f t="shared" si="8"/><v>0.32497091543907719</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0.32497091543907719</v></c></row><row r="102" spans="1:21" s="21" customFormat="1" ht="15.75"><c r="A102" s="22"/><c r="B102" s="182" t="str"><f>Translation!A67</f><v>Dish washing</v></c><c r="C102" s="185"><f t="shared" si="14"/><v>0.454959281614708</v></c><c r="D102" s="185"><f t="shared" si="15"/><v>0</v></c><c r="E102" s="185"><f t="shared" si="16"/><v>0</v></c><c r="F102" s="64"><f t="shared" si="8"/><v>0.454959281614708</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0.454959281614708</v></c></row><row r="103" spans="1:21" s="21" customFormat="1" ht="15.75"><c r="A103" s="22"/><c r="B103" s="182" t="str"><f>Translation!A68</f><v>Tv sets</v></c><c r="C103" s="185"><f t="shared" si="14"/><v>0.42271216769806097</v></c><c r="D103" s="185"><f t="shared" si="15"/><v>0</v></c><c r="E103" s="185"><f t="shared" si="16"/><v>0</v></c><c r="F103" s="64"><f t="shared" si="8"/><v>0.42271216769806097</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0.42271216769806097</v></c></row><row r="104" spans="1:21" s="21" customFormat="1" ht="15.75"><c r="A104" s="22"/><c r="B104" s="182" t="str"><f>Translation!A69</f><v>Other electric appliances</v></c><c r="C104" s="185"><f t="shared" si="14"/><v>3.8038662245726336</v></c><c r="D104" s="185"><f t="shared" si="15"/><v>0</v></c><c r="E104" s="185"><f t="shared" si="16"/><v>0</v></c><c r="F104" s="64"><f t="shared" si="8"/><v>3.8038662245726336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3.8038662245726336</v></c></row><row r="105" spans="1:21" s="21" customFormat="1" ht="15.75"><c r="A105" s="22"/><c r="B105" s="66" t="str"><f>Translation!A70</f><v>PRIMARY SECTOR</v></c><c r="C105" s="64"><f>SUM(C106:C107)</f><v>1.3337462947929952</v></c><c r="D105" s="64"><f>SUM(D106:D107)</f><v>0</v></c><c r="E105" s="64"><f>SUM(E106:E107)</f><v>0</v></c><c r="F105" s="64"><f t="shared" si="8"/><v>1.3337462947929952</v></c><c r="G105" s="64"><f t="shared" ref="G105:L105" si="17">SUM(G106:G107)</f><v>0</v></c><c r="H105" s="64"><f t="shared" si="17"/><v>0.48549265134211217</v></c><c r="I105" s="64"><f t="shared" si="17"/><v>0</v></c><c r="J105" s="64"><f t="shared" si="17"/><v>0</v></c><c r="K105" s="64"><f t="shared" si="17"/><v>0</v></c><c r="L105" s="64"><f t="shared" si="17"/><v>0</v></c><c r="M105" s="64"><f t="shared" si="10"/><v>0.48549265134211217</v></c><c r="N105" s="64"><f t="shared" ref="N105:S105" si="18">SUM(N106:N107)</f><v>0</v></c><c r="O105" s="64"><f t="shared" si="18"/><v>0</v></c><c r="P105" s="64"><f t="shared" si="18"/><v>0</v></c><c r="Q105" s="64"><f t="shared" si="18"/><v>0</v></c><c r="R105" s="64"><f t="shared" si="18"/><v>0</v></c><c r="S105" s="64"><f t="shared" si="18"/><v>0</v></c><c r="T105" s="64"><f t="shared" si="12"/><v>0</v></c><c r="U105" s="64"><f t="shared" si="13"/><v>1.8192389461351075</v></c></row><row r="106" spans="1:21" s="21" customFormat="1" ht="15.75"><c r="A106" s="22"/><c r="B106" s="183" t="str"><f>Translation!A71</f><v>Agriculture, forestry and fishing</v></c><c r="C106" s="185"><f>IF(AND(C$48&gt;0,($S$133+$V$143)&gt;0), ($S$133+$V$143)/C$48,0)*C28</f><v>1.3337462947929952</v></c><c r="D106" s="185"><f>IF(AND(D$48&gt;0,$S$134&gt;0), ($S$134)/D$48,0)*D28</f><v>0</v></c><c r="E106" s="185"><f>IF(AND(E$48&gt;0,$S$135&gt;0), ($S$135)/E$48,0)*E28</f><v>0</v></c><c r="F106" s="64"><f t="shared" si="8"/><v>1.3337462947929952</v></c><c r="G106" s="185"><f>'CO2 factors'!C$7*G28</f><v>0</v></c><c r="H106" s="185"><f>'CO2 factors'!D$7*H28</f><v>0.48549265134211217</v></c><c r="I106" s="185"><f>'CO2 factors'!E$7*I28</f><v>0</v></c><c r="J106" s="185"><f>'CO2 factors'!F$7*J28</f><v>0</v></c><c r="K106" s="185"><f>'CO2 factors'!G$7*K28</f><v>0</v></c><c r="L106" s="185"><f>'CO2 factors'!H$7*L28</f><v>0</v></c><c r="M106" s="64"><f t="shared" si="10"/><v>0.48549265134211217</v></c><c r="N106" s="185"><f>'CO2 factors'!J$7*N28</f><v>0</v></c><c r="O106" s="185"><f>'CO2 factors'!K$7*O28</f><v>0</v></c><c r="P106" s="185"><f>'CO2 factors'!L$7*P28</f><v>0</v></c><c r="Q106" s="185"><f>'CO2 factors'!M$7*Q28</f><v>0</v></c><c r="R106" s="185"><f>'CO2 factors'!N$7*R28</f><v>0</v></c><c r="S106" s="185"><f>'CO2 factors'!O$7*S28</f><v>0</v></c><c r="T106" s="64"><f t="shared" si="12"/><v>0</v></c><c r="U106" s="64"><f t="shared" si="13"/><v>1.8192389461351075</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5.9369372556379147</v></c><c r="D108" s="64"><f>SUM(D109:D111)</f><v>0</v></c><c r="E108" s="64"><f>SUM(E109:E111)</f><v>0</v></c><c r="F108" s="64"><f t="shared" si="8"/><v>5.9369372556379147</v></c><c r="G108" s="64"><f t="shared" ref="G108:L108" si="19">SUM(G109:G111)</f><v>5.0687648671855214</v></c><c r="H108" s="64"><f t="shared" si="19"/><v>5.0700341115918004</v></c><c r="I108" s="64"><f t="shared" si="19"/><v>0</v></c><c r="J108" s="64"><f t="shared" si="19"/><v>0.18399079491893025</v></c><c r="K108" s="64"><f t="shared" si="19"/><v>0</v></c><c r="L108" s="64"><f t="shared" si="19"/><v>0</v></c><c r="M108" s="64"><f t="shared" si="10"/><v>10.322789773696252</v></c><c r="N108" s="64"><f t="shared" ref="N108:S108" si="20">SUM(N109:N111)</f><v>0</v></c><c r="O108" s="64"><f t="shared" si="20"/><v>0</v></c><c r="P108" s="64"><f t="shared" si="20"/><v>0</v></c><c r="Q108" s="64"><f t="shared" si="20"/><v>0</v></c><c r="R108" s="64"><f t="shared" si="20"/><v>0</v></c><c r="S108" s="64"><f t="shared" si="20"/><v>0</v></c><c r="T108" s="64"><f t="shared" si="12"/><v>0</v></c><c r="U108" s="64"><f t="shared" si="13"/><v>16.259727029334165</v></c></row><row r="109" spans="1:21" s="21" customFormat="1" ht="15.75"><c r="A109" s="22"/><c r="B109" s="183" t="str"><f>Translation!A74</f><v>Manufacturing</v></c><c r="C109" s="185"><f>IF(AND(C$48&gt;0,($S$133+$V$143)&gt;0), ($S$133+$V$143)/C$48,0)*C31</f><v>1.295331764866454</v></c><c r="D109" s="185"><f>IF(AND(D$48&gt;0,$S$134&gt;0), ($S$134)/D$48,0)*D31</f><v>0</v></c><c r="E109" s="185"><f>IF(AND(E$48&gt;0,$S$135&gt;0), ($S$135)/E$48,0)*E31</f><v>0</v></c><c r="F109" s="64"><f t="shared" si="8"/><v>1.295331764866454</v></c><c r="G109" s="185"><f>'CO2 factors'!C$7*G31</f><v>1.5206294601556567</v></c><c r="H109" s="185"><f>'CO2 factors'!D$7*H31</f><v>1.5210102334775397</v></c><c r="I109" s="185"><f>'CO2 factors'!E$7*I31</f><v>0</v></c><c r="J109" s="185"><f>'CO2 factors'!F$7*J31</f><v>0.18399079491893025</v></c><c r="K109" s="185"><f>'CO2 factors'!G$7*K31</f><v>0</v></c><c r="L109" s="185"><f>'CO2 factors'!H$7*L31</f><v>0</v></c><c r="M109" s="64"><f t="shared" si="10"/><v>3.2256304885521265</v></c><c r="N109" s="185"><f>'CO2 factors'!J$7*N31</f><v>0</v></c><c r="O109" s="185"><f>'CO2 factors'!K$7*O31</f><v>0</v></c><c r="P109" s="185"><f>'CO2 factors'!L$7*P31</f><v>0</v></c><c r="Q109" s="185"><f>'CO2 factors'!M$7*Q31</f><v>0</v></c><c r="R109" s="185"><f>'CO2 factors'!N$7*R31</f><v>0</v></c><c r="S109" s="185"><f>'CO2 factors'!O$7*S31</f><v>0</v></c><c r="T109" s="64"><f t="shared" si="12"/><v>0</v></c><c r="U109" s="64"><f t="shared" si="13"/><v>4.5209622534185803</v></c></row><row r="110" spans="1:21" s="21" customFormat="1" ht="30"><c r="A110" s="22"/><c r="B110" s="183" t="str"><f>Translation!A75</f><v>Water supply, sewerage, waste management and remediation activities</v></c><c r="C110" s="185"><f>IF(AND(C$48&gt;0,($S$133+$V$143)&gt;0), ($S$133+$V$143)/C$48,0)*C32</f><v>1.6191647060830681</v></c><c r="D110" s="185"><f>IF(AND(D$48&gt;0,$S$134&gt;0), ($S$134)/D$48,0)*D32</f><v>0</v></c><c r="E110" s="185"><f>IF(AND(E$48&gt;0,$S$135&gt;0), ($S$135)/E$48,0)*E32</f><v>0</v></c><c r="F110" s="64"><f t="shared" si="8"/><v>1.6191647060830681</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1.6191647060830681</v></c></row><row r="111" spans="1:21" s="21" customFormat="1" ht="15.75"><c r="A111" s="22"/><c r="B111" s="183" t="str"><f>Translation!A76</f><v>Construction</v></c><c r="C111" s="185"><f>IF(AND(C$48&gt;0,($S$133+$V$143)&gt;0), ($S$133+$V$143)/C$48,0)*C33</f><v>3.0224407846883925</v></c><c r="D111" s="185"><f>IF(AND(D$48&gt;0,$S$134&gt;0), ($S$134)/D$48,0)*D33</f><v>0</v></c><c r="E111" s="185"><f>IF(AND(E$48&gt;0,$S$135&gt;0), ($S$135)/E$48,0)*E33</f><v>0</v></c><c r="F111" s="64"><f t="shared" si="8"/><v>3.0224407846883925</v></c><c r="G111" s="75"><f>'CO2 factors'!C$7*G33</f><v>3.5481354070298652</v></c><c r="H111" s="75"><f>'CO2 factors'!D$7*H33</f><v>3.5490238781142605</v></c><c r="I111" s="75"><f>'CO2 factors'!E$7*I33</f><v>0</v></c><c r="J111" s="75"><f>'CO2 factors'!F$7*J33</f><v>0</v></c><c r="K111" s="75"><f>'CO2 factors'!G$7*K33</f><v>0</v></c><c r="L111" s="75"><f>'CO2 factors'!H$7*L33</f><v>0</v></c><c r="M111" s="64"><f t="shared" si="10"/><v>7.0971592851441256</v></c><c r="N111" s="75"><f>'CO2 factors'!J$7*N33</f><v>0</v></c><c r="O111" s="75"><f>'CO2 factors'!K$7*O33</f><v>0</v></c><c r="P111" s="75"><f>'CO2 factors'!L$7*P33</f><v>0</v></c><c r="Q111" s="75"><f>'CO2 factors'!M$7*Q33</f><v>0</v></c><c r="R111" s="75"><f>'CO2 factors'!N$7*R33</f><v>0</v></c><c r="S111" s="75"><f>'CO2 factors'!O$7*S33</f><v>0</v></c><c r="T111" s="64"><f t="shared" si="12"/><v>0</v></c><c r="U111" s="64"><f t="shared" si="13"/><v>10.119600069832519</v></c></row><row r="112" spans="1:21" s="21" customFormat="1" ht="15.75"><c r="A112" s="22"/><c r="B112" s="61" t="str"><f>Translation!A77</f><v>TERTIARY SECTOR</v></c><c r="C112" s="64"><f>SUM(C113:C120)</f><v>82.217399551076696</v></c><c r="D112" s="64"><f>SUM(D113:D120)</f><v>0</v></c><c r="E112" s="64"><f>SUM(E113:E120)</f><v>0</v></c><c r="F112" s="64"><f t="shared" si="8"/><v>82.217399551076696</v></c><c r="G112" s="64"><f t="shared" ref="G112:L112" si="21">SUM(G113:G120)</f><v>0</v></c><c r="H112" s="64"><f t="shared" si="21"/><v>15.22906186307228</v></c><c r="I112" s="64"><f t="shared" si="21"/><v>0</v></c><c r="J112" s="64"><f t="shared" si="21"/><v>1.241254339247589</v></c><c r="K112" s="64"><f t="shared" si="21"/><v>0</v></c><c r="L112" s="64"><f t="shared" si="21"/><v>0</v></c><c r="M112" s="64"><f t="shared" si="10"/><v>16.470316202319868</v></c><c r="N112" s="64"><f t="shared" ref="N112:S112" si="22">SUM(N113:N120)</f><v>0</v></c><c r="O112" s="64"><f t="shared" si="22"/><v>0</v></c><c r="P112" s="64"><f t="shared" si="22"/><v>0</v></c><c r="Q112" s="64"><f t="shared" si="22"/><v>0</v></c><c r="R112" s="64"><f t="shared" si="22"/><v>0</v></c><c r="S112" s="64"><f t="shared" si="22"/><v>0</v></c><c r="T112" s="64"><f t="shared" si="12"/><v>0</v></c><c r="U112" s="64"><f t="shared" si="13"/><v>98.68771575339656</v></c></row><row r="113" spans="1:23" s="21" customFormat="1" ht="30"><c r="A113" s="22"/><c r="B113" s="183" t="str"><f>Translation!A78</f><v xml:space="preserve">Wholesale and retail trade; repair of motor vehicles and motorcycles </v></c><c r="C113" s="185"><f t="shared" ref="C113:C120" si="23">IF(AND(C$48&gt;0,($S$133+$V$143)&gt;0), ($S$133+$V$143)/C$48,0)*C35</f><v>8.1656031647138434</v></c><c r="D113" s="185"><f t="shared" ref="D113:D120" si="24">IF(AND(D$48&gt;0,$S$134&gt;0), ($S$134)/D$48,0)*D35</f><v>0</v></c><c r="E113" s="185"><f t="shared" ref="E113:E120" si="25">IF(AND(E$48&gt;0,$S$135&gt;0), ($S$135)/E$48,0)*E35</f><v>0</v></c><c r="F113" s="64"><f t="shared" si="8"/><v>8.1656031647138434</v></c><c r="G113" s="185"><f>'CO2 factors'!C$7*G35</f><v>0</v></c><c r="H113" s="185"><f>'CO2 factors'!D$7*H35</f><v>1.7621993617393834</v></c><c r="I113" s="185"><f>'CO2 factors'!E$7*I35</f><v>0</v></c><c r="J113" s="185"><f>'CO2 factors'!F$7*J35</f><v>0</v></c><c r="K113" s="185"><f>'CO2 factors'!G$7*K35</f><v>0</v></c><c r="L113" s="185"><f>'CO2 factors'!H$7*L35</f><v>0</v></c><c r="M113" s="64"><f t="shared" si="10"/><v>1.7621993617393834</v></c><c r="N113" s="185"><f>'CO2 factors'!J$7*N35</f><v>0</v></c><c r="O113" s="185"><f>'CO2 factors'!K$7*O35</f><v>0</v></c><c r="P113" s="185"><f>'CO2 factors'!L$7*P35</f><v>0</v></c><c r="Q113" s="185"><f>'CO2 factors'!M$7*Q35</f><v>0</v></c><c r="R113" s="185"><f>'CO2 factors'!N$7*R35</f><v>0</v></c><c r="S113" s="185"><f>'CO2 factors'!O$7*S35</f><v>0</v></c><c r="T113" s="64"><f t="shared" si="12"/><v>0</v></c><c r="U113" s="64"><f t="shared" si="13"/><v>9.9278025264532275</v></c></row><row r="114" spans="1:23" s="21" customFormat="1" ht="15.75"><c r="A114" s="22"/><c r="B114" s="183" t="str"><f>Translation!A79</f><v>Accommodation and food service activities</v></c><c r="C114" s="185"><f t="shared" si="23"/><v>47.22542743016939</v></c><c r="D114" s="185"><f t="shared" si="24"/><v>0</v></c><c r="E114" s="185"><f t="shared" si="25"/><v>0</v></c><c r="F114" s="64"><f t="shared" si="8"/><v>47.22542743016939</v></c><c r="G114" s="185"><f>'CO2 factors'!C$7*G36</f><v>0</v></c><c r="H114" s="185"><f>'CO2 factors'!D$7*H36</f><v>14.001755409933352</v></c><c r="I114" s="185"><f>'CO2 factors'!E$7*I36</f><v>0</v></c><c r="J114" s="185"><f>'CO2 factors'!F$7*J36</f><v>1.241254339247589</v></c><c r="K114" s="185"><f>'CO2 factors'!G$7*K36</f><v>0</v></c><c r="L114" s="185"><f>'CO2 factors'!H$7*L36</f><v>0</v></c><c r="M114" s="64"><f t="shared" si="10"/><v>15.243009749180942</v></c><c r="N114" s="185"><f>'CO2 factors'!J$7*N36</f><v>0</v></c><c r="O114" s="185"><f>'CO2 factors'!K$7*O36</f><v>0</v></c><c r="P114" s="185"><f>'CO2 factors'!L$7*P36</f><v>0</v></c><c r="Q114" s="185"><f>'CO2 factors'!M$7*Q36</f><v>0</v></c><c r="R114" s="185"><f>'CO2 factors'!N$7*R36</f><v>0</v></c><c r="S114" s="185"><f>'CO2 factors'!O$7*S36</f><v>0</v></c><c r="T114" s="64"><f t="shared" si="12"/><v>0</v></c><c r="U114" s="64"><f t="shared" si="13"/><v>62.468437179350332</v></c></row><row r="115" spans="1:23" s="21" customFormat="1" ht="15.75"><c r="A115" s="22"/><c r="B115" s="183" t="str"><f>Translation!A80</f><v>General public administration and social security</v></c><c r="C115" s="185"><f t="shared" si="23"/><v>2.3297070425449773</v></c><c r="D115" s="185"><f t="shared" si="24"/><v>0</v></c><c r="E115" s="185"><f t="shared" si="25"/><v>0</v></c><c r="F115" s="64"><f t="shared" si="8"/><v>2.3297070425449773</v></c><c r="G115" s="185"><f>'CO2 factors'!C$7*G37</f><v>0</v></c><c r="H115" s="185"><f>'CO2 factors'!D$7*H37</f><v>0.36094889558663712</v></c><c r="I115" s="185"><f>'CO2 factors'!E$7*I37</f><v>0</v></c><c r="J115" s="185"><f>'CO2 factors'!F$7*J37</f><v>0</v></c><c r="K115" s="185"><f>'CO2 factors'!G$7*K37</f><v>0</v></c><c r="L115" s="185"><f>'CO2 factors'!H$7*L37</f><v>0</v></c><c r="M115" s="64"><f t="shared" si="10"/><v>0.36094889558663712</v></c><c r="N115" s="185"><f>'CO2 factors'!J$7*N37</f><v>0</v></c><c r="O115" s="185"><f>'CO2 factors'!K$7*O37</f><v>0</v></c><c r="P115" s="185"><f>'CO2 factors'!L$7*P37</f><v>0</v></c><c r="Q115" s="185"><f>'CO2 factors'!M$7*Q37</f><v>0</v></c><c r="R115" s="185"><f>'CO2 factors'!N$7*R37</f><v>0</v></c><c r="S115" s="185"><f>'CO2 factors'!O$7*S37</f><v>0</v></c><c r="T115" s="64"><f t="shared" si="12"/><v>0</v></c><c r="U115" s="64"><f t="shared" si="13"/><v>2.6906559381316146</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1.6578565627018804</v></c><c r="D117" s="185"><f t="shared" si="24"/><v>0</v></c><c r="E117" s="185"><f t="shared" si="25"/><v>0</v></c><c r="F117" s="64"><f t="shared" si="8"/><v>1.6578565627018804</v></c><c r="G117" s="185"><f>'CO2 factors'!C$7*G39</f><v>0</v></c><c r="H117" s="185"><f>'CO2 factors'!D$7*H39</f><v>1.5654173396693412</v></c><c r="I117" s="185"><f>'CO2 factors'!E$7*I39</f><v>0</v></c><c r="J117" s="185"><f>'CO2 factors'!F$7*J39</f><v>0</v></c><c r="K117" s="185"><f>'CO2 factors'!G$7*K39</f><v>0</v></c><c r="L117" s="185"><f>'CO2 factors'!H$7*L39</f><v>0</v></c><c r="M117" s="64"><f t="shared" si="10"/><v>1.5654173396693412</v></c><c r="N117" s="185"><f>'CO2 factors'!J$7*N39</f><v>0</v></c><c r="O117" s="185"><f>'CO2 factors'!K$7*O39</f><v>0</v></c><c r="P117" s="185"><f>'CO2 factors'!L$7*P39</f><v>0</v></c><c r="Q117" s="185"><f>'CO2 factors'!M$7*Q39</f><v>0</v></c><c r="R117" s="185"><f>'CO2 factors'!N$7*R39</f><v>0</v></c><c r="S117" s="185"><f>'CO2 factors'!O$7*S39</f><v>0</v></c><c r="T117" s="64"><f t="shared" si="12"/><v>0</v></c><c r="U117" s="64"><f t="shared" si="13"/><v>3.2232739023712216</v></c></row><row r="118" spans="1:23" s="21" customFormat="1" ht="15.75"><c r="A118" s="22"/><c r="B118" s="183" t="str"><f>Translation!A83</f><v>Human health and social work activities</v></c><c r="C118" s="185"><f t="shared" si="23"/><v>0.98579556796262968</v></c><c r="D118" s="185"><f t="shared" si="24"/><v>0</v></c><c r="E118" s="185"><f t="shared" si="25"/><v>0</v></c><c r="F118" s="64"><f t="shared" si="8"/><v>0.98579556796262968</v></c><c r="G118" s="185"><f>'CO2 factors'!C$7*G40</f><v>0</v></c><c r="H118" s="185"><f>'CO2 factors'!D$7*H40</f><v>0.4526954049067281</v></c><c r="I118" s="185"><f>'CO2 factors'!E$7*I40</f><v>0</v></c><c r="J118" s="185"><f>'CO2 factors'!F$7*J40</f><v>0</v></c><c r="K118" s="185"><f>'CO2 factors'!G$7*K40</f><v>0</v></c><c r="L118" s="185"><f>'CO2 factors'!H$7*L40</f><v>0</v></c><c r="M118" s="64"><f t="shared" si="10"/><v>0.4526954049067281</v></c><c r="N118" s="185"><f>'CO2 factors'!J$7*N40</f><v>0</v></c><c r="O118" s="185"><f>'CO2 factors'!K$7*O40</f><v>0</v></c><c r="P118" s="185"><f>'CO2 factors'!L$7*P40</f><v>0</v></c><c r="Q118" s="185"><f>'CO2 factors'!M$7*Q40</f><v>0</v></c><c r="R118" s="185"><f>'CO2 factors'!N$7*R40</f><v>0</v></c><c r="S118" s="185"><f>'CO2 factors'!O$7*S40</f><v>0</v></c><c r="T118" s="64"><f t="shared" si="12"/><v>0</v></c><c r="U118" s="64"><f t="shared" si="13"/><v>1.4384909728693578</v></c></row><row r="119" spans="1:23" s="21" customFormat="1" ht="15.75"><c r="A119" s="22"/><c r="B119" s="183" t="str"><f>Translation!A84</f><v>Other services</v></c><c r="C119" s="185"><f t="shared" si="23"/><v>18.164886011345178</v></c><c r="D119" s="185"><f t="shared" si="24"/><v>0</v></c><c r="E119" s="185"><f t="shared" si="25"/><v>0</v></c><c r="F119" s="64"><f t="shared" si="8"/><v>18.164886011345178</v></c><c r="G119" s="185"><f>'CO2 factors'!C$7*G41</f><v>0</v></c><c r="H119" s="185"><f>'CO2 factors'!D$7*H41</f><v>-2.9139545487631633</v></c><c r="I119" s="185"><f>'CO2 factors'!E$7*I41</f><v>0</v></c><c r="J119" s="185"><f>'CO2 factors'!F$7*J41</f><v>0</v></c><c r="K119" s="185"><f>'CO2 factors'!G$7*K41</f><v>0</v></c><c r="L119" s="185"><f>'CO2 factors'!H$7*L41</f><v>0</v></c><c r="M119" s="64"><f t="shared" si="10"/><v>-2.9139545487631633</v></c><c r="N119" s="185"><f>'CO2 factors'!J$7*N41</f><v>0</v></c><c r="O119" s="185"><f>'CO2 factors'!K$7*O41</f><v>0</v></c><c r="P119" s="185"><f>'CO2 factors'!L$7*P41</f><v>0</v></c><c r="Q119" s="185"><f>'CO2 factors'!M$7*Q41</f><v>0</v></c><c r="R119" s="185"><f>'CO2 factors'!N$7*R41</f><v>0</v></c><c r="S119" s="185"><f>'CO2 factors'!O$7*S41</f><v>0</v></c><c r="T119" s="64"><f t="shared" si="12"/><v>0</v></c><c r="U119" s="64"><f t="shared" si="13"/><v>15.250931462582015</v></c></row><row r="120" spans="1:23" s="21" customFormat="1" ht="15.75"><c r="A120" s="22"/><c r="B120" s="183" t="str"><f>Translation!A85</f><v>Public lighting</v></c><c r="C120" s="185"><f t="shared" si="23"/><v>3.6881237716387996</v></c><c r="D120" s="185"><f t="shared" si="24"/><v>0</v></c><c r="E120" s="185"><f t="shared" si="25"/><v>0</v></c><c r="F120" s="64"><f t="shared" si="8"/><v>3.6881237716387996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3.6881237716387996</v></c></row><row r="121" spans="1:23" s="21" customFormat="1" ht="15.75"><c r="A121" s="22"/><c r="B121" s="61" t="str"><f>Translation!A86</f><v>TRANSPORTS</v></c><c r="C121" s="64"><f>SUM(C122:C125)</f><v>0.13022333891990431</v></c><c r="D121" s="64"><f>SUM(D122:D125)</f><v>0</v></c><c r="E121" s="64"><f>SUM(E122:E125)</f><v>0</v></c><c r="F121" s="64"><f t="shared" si="8"/><v>0.13022333891990431</v></c><c r="G121" s="64"><f t="shared" ref="G121:L121" si="26">SUM(G122:G125)</f><v>0</v></c><c r="H121" s="64"><f t="shared" si="26"/><v>0.73057901559055183</v></c><c r="I121" s="64"><f t="shared" si="26"/><v>0.97092959312225791</v></c><c r="J121" s="64"><f t="shared" si="26"/><v>0</v></c><c r="K121" s="64"><f t="shared" si="26"/><v>0</v></c><c r="L121" s="64"><f t="shared" si="26"/><v>0</v></c><c r="M121" s="64"><f t="shared" si="10"/><v>1.7015086087128097</v></c><c r="N121" s="64"><f t="shared" ref="N121:S121" si="27">SUM(N122:N125)</f><v>0</v></c><c r="O121" s="64"><f t="shared" si="27"/><v>0</v></c><c r="P121" s="64"><f t="shared" si="27"/><v>0</v></c><c r="Q121" s="64"><f t="shared" si="27"/><v>0</v></c><c r="R121" s="64"><f t="shared" si="27"/><v>0</v></c><c r="S121" s="64"><f t="shared" si="27"/><v>0</v></c><c r="T121" s="64"><f t="shared" si="12"/><v>0</v></c><c r="U121" s="64"><f t="shared" si="13"/><v>1.8317319476327141</v></c></row><row r="122" spans="1:23" s="21" customFormat="1" ht="30"><c r="A122" s="22"/><c r="B122" s="183" t="str"><f>Translation!A87</f><v>Passenger transport by road (public transport, taxi, tourism, transfers, etc.)</v></c><c r="C122" s="185"><f>IF(AND(C$48&gt;0,($S$133+$V$143)&gt;0), ($S$133+$V$143)/C$48,0)*C44</f><v>2.8133770217701119E-3</v></c><c r="D122" s="185"><f>IF(AND(D$48&gt;0,$S$134&gt;0), ($S$134)/D$48,0)*D44</f><v>0</v></c><c r="E122" s="185"><f>IF(AND(E$48&gt;0,$S$135&gt;0), ($S$135)/E$48,0)*E44</f><v>0</v></c><c r="F122" s="64"><f t="shared" si="8"/><v>2.8133770217701119E-3</v></c><c r="G122" s="185"><f>'CO2 factors'!C$7*G44</f><v>0</v></c><c r="H122" s="185"><f>'CO2 factors'!D$7*H44</f><v>3.0615395645912771E-2</v></c><c r="I122" s="185"><f>'CO2 factors'!E$7*I44</f><v>6.5834622741360906E-3</v></c><c r="J122" s="185"><f>'CO2 factors'!F$7*J44</f><v>0</v></c><c r="K122" s="185"><f>'CO2 factors'!G$7*K44</f><v>0</v></c><c r="L122" s="185"><f>'CO2 factors'!H$7*L44</f><v>0</v></c><c r="M122" s="64"><f t="shared" si="10"/><v>3.7198857920048858E-2</v></c><c r="N122" s="185"><f>'CO2 factors'!J$7*N44</f><v>0</v></c><c r="O122" s="185"><f>'CO2 factors'!K$7*O44</f><v>0</v></c><c r="P122" s="185"><f>'CO2 factors'!L$7*P44</f><v>0</v></c><c r="Q122" s="185"><f>'CO2 factors'!M$7*Q44</f><v>0</v></c><c r="R122" s="185"><f>'CO2 factors'!N$7*R44</f><v>0</v></c><c r="S122" s="185"><f>'CO2 factors'!O$7*S44</f><v>0</v></c><c r="T122" s="64"><f t="shared" si="12"/><v>0</v></c><c r="U122" s="64"><f t="shared" si="13"/><v>4.0012234941818971E-2</v></c></row><row r="123" spans="1:23" s="21" customFormat="1" ht="15.75"><c r="A123" s="22"/><c r="B123" s="183" t="str"><f>Translation!A88</f><v>Other fleet for public and private services</v></c><c r="C123" s="185"><f>IF(AND(C$48&gt;0,($S$133+$V$143)&gt;0), ($S$133+$V$143)/C$48,0)*C45</f><v>4.7689759321810798E-2</v></c><c r="D123" s="185"><f>IF(AND(D$48&gt;0,$S$134&gt;0), ($S$134)/D$48,0)*D45</f><v>0</v></c><c r="E123" s="185"><f>IF(AND(E$48&gt;0,$S$135&gt;0), ($S$135)/E$48,0)*E45</f><v>0</v></c><c r="F123" s="64"><f t="shared" si="8"/><v>4.7689759321810798E-2</v></c><c r="G123" s="185"><f>'CO2 factors'!C$7*G45</f><v>0</v></c><c r="H123" s="185"><f>'CO2 factors'!D$7*H45</f><v>0.53856618572757087</v></c><c r="I123" s="185"><f>'CO2 factors'!E$7*I45</f><v>0.11581199886718378</v></c><c r="J123" s="185"><f>'CO2 factors'!F$7*J45</f><v>0</v></c><c r="K123" s="185"><f>'CO2 factors'!G$7*K45</f><v>0</v></c><c r="L123" s="185"><f>'CO2 factors'!H$7*L45</f><v>0</v></c><c r="M123" s="64"><f t="shared" si="10"/><v>0.65437818459475461</v></c><c r="N123" s="185"><f>'CO2 factors'!J$7*N45</f><v>0</v></c><c r="O123" s="185"><f>'CO2 factors'!K$7*O45</f><v>0</v></c><c r="P123" s="185"><f>'CO2 factors'!L$7*P45</f><v>0</v></c><c r="Q123" s="185"><f>'CO2 factors'!M$7*Q45</f><v>0</v></c><c r="R123" s="185"><f>'CO2 factors'!N$7*R45</f><v>0</v></c><c r="S123" s="185"><f>'CO2 factors'!O$7*S45</f><v>0</v></c><c r="T123" s="64"><f t="shared" si="12"/><v>0</v></c><c r="U123" s="64"><f t="shared" si="13"/><v>0.70206794391656535</v></c></row><row r="124" spans="1:23" s="21" customFormat="1" ht="15.75"><c r="A124" s="22"/><c r="B124" s="183" t="str"><f>Translation!A89</f><v>Freight transport by road and removal services</v></c><c r="C124" s="185"><f>IF(AND(C$48&gt;0,($S$133+$V$143)&gt;0), ($S$133+$V$143)/C$48,0)*C46</f><v>2.6072102045887348E-3</v></c><c r="D124" s="185"><f>IF(AND(D$48&gt;0,$S$134&gt;0), ($S$134)/D$48,0)*D46</f><v>0</v></c><c r="E124" s="185"><f>IF(AND(E$48&gt;0,$S$135&gt;0), ($S$135)/E$48,0)*E46</f><v>0</v></c><c r="F124" s="64"><f t="shared" si="8"/><v>2.6072102045887348E-3</v></c><c r="G124" s="185"><f>'CO2 factors'!C$7*G46</f><v>0</v></c><c r="H124" s="185"><f>'CO2 factors'!D$7*H46</f><v>2.8266324709589623E-3</v></c><c r="I124" s="185"><f>'CO2 factors'!E$7*I46</f><v>2.7760402637890817E-2</v></c><c r="J124" s="185"><f>'CO2 factors'!F$7*J46</f><v>0</v></c><c r="K124" s="185"><f>'CO2 factors'!G$7*K46</f><v>0</v></c><c r="L124" s="185"><f>'CO2 factors'!H$7*L46</f><v>0</v></c><c r="M124" s="64"><f t="shared" si="10"/><v>3.0587035108849778E-2</v></c><c r="N124" s="185"><f>'CO2 factors'!J$7*N46</f><v>0</v></c><c r="O124" s="185"><f>'CO2 factors'!K$7*O46</f><v>0</v></c><c r="P124" s="185"><f>'CO2 factors'!L$7*P46</f><v>0</v></c><c r="Q124" s="185"><f>'CO2 factors'!M$7*Q46</f><v>0</v></c><c r="R124" s="185"><f>'CO2 factors'!N$7*R46</f><v>0</v></c><c r="S124" s="185"><f>'CO2 factors'!O$7*S46</f><v>0</v></c><c r="T124" s="64"><f t="shared" si="12"/><v>0</v></c><c r="U124" s="64"><f t="shared" si="13"/><v>3.3194245313438515E-2</v></c></row><row r="125" spans="1:23" s="21" customFormat="1" ht="15.75"><c r="A125" s="22"/><c r="B125" s="182" t="str"><f>Translation!A90</f><v>Private transports</v></c><c r="C125" s="185"><f>IF(AND(C$48&gt;0,($S$133+$V$143)&gt;0), ($S$133+$V$143)/C$48,0)*C47</f><v>7.7112992371734662E-2</v></c><c r="D125" s="185"><f>IF(AND(D$48&gt;0,$S$134&gt;0), ($S$134)/D$48,0)*D47</f><v>0</v></c><c r="E125" s="185"><f>IF(AND(E$48&gt;0,$S$135&gt;0), ($S$135)/E$48,0)*E47</f><v>0</v></c><c r="F125" s="64"><f t="shared" si="8"/><v>7.7112992371734662E-2</v></c><c r="G125" s="185"><f>'CO2 factors'!C$7*G47</f><v>0</v></c><c r="H125" s="185"><f>'CO2 factors'!D$7*H47</f><v>0.15857080174610921</v></c><c r="I125" s="185"><f>'CO2 factors'!E$7*I47</f><v>0.82077372934304715</v></c><c r="J125" s="185"><f>'CO2 factors'!F$7*J47</f><v>0</v></c><c r="K125" s="185"><f>'CO2 factors'!G$7*K47</f><v>0</v></c><c r="L125" s="185"><f>'CO2 factors'!H$7*L47</f><v>0</v></c><c r="M125" s="64"><f t="shared" si="10"/><v>0.97934453108915642</v></c><c r="N125" s="185"><f>'CO2 factors'!J$7*N47</f><v>0</v></c><c r="O125" s="185"><f>'CO2 factors'!K$7*O47</f><v>0</v></c><c r="P125" s="185"><f>'CO2 factors'!L$7*P47</f><v>0</v></c><c r="Q125" s="185"><f>'CO2 factors'!M$7*Q47</f><v>0</v></c><c r="R125" s="185"><f>'CO2 factors'!N$7*R47</f><v>0</v></c><c r="S125" s="185"><f>'CO2 factors'!O$7*S47</f><v>0</v></c><c r="T125" s="64"><f t="shared" si="12"/><v>0</v></c><c r="U125" s="64"><f t="shared" si="13"/><v>1.0564575234608911</v></c></row><row r="126" spans="1:23" s="21" customFormat="1" ht="15.75"><c r="A126" s="22"/><c r="B126" s="73" t="str"><f>Translation!A118</f><v>TOTAL FOR INTERNAL MARKET</v></c><c r="C126" s="65"><f>C95+C105+C108+C112+C121</f><v>134.38742929752146</v></c><c r="D126" s="65"><f>D95+D105+D108+D112+D121</f><v>0</v></c><c r="E126" s="65"><f>E95+E105+E108+E112+E121</f><v>0</v></c><c r="F126" s="64"><f t="shared" si="8"/><v>134.38742929752146</v></c><c r="G126" s="65"><f t="shared" ref="G126:L126" si="28">G95+G105+G108+G112+G121</f><v>5.0687648671855214</v></c><c r="H126" s="65"><f t="shared" si="28"/><v>64.940889359039176</v></c><c r="I126" s="65"><f t="shared" si="28"/><v>0.97092959312225791</v></c><c r="J126" s="65"><f t="shared" si="28"/><v>10.972111669285136</v></c><c r="K126" s="65"><f t="shared" si="28"/><v>0</v></c><c r="L126" s="65"><f t="shared" si="28"/><v>0</v></c><c r="M126" s="64"><f t="shared" si="10"/><v>81.952695488632102</v></c><c r="N126" s="65"><f t="shared" ref="N126:S126" si="29">N95+N105+N108+N112+N121</f><v>0</v></c><c r="O126" s="65"><f t="shared" si="29"/><v>0</v></c><c r="P126" s="65"><f t="shared" si="29"/><v>0</v></c><c r="Q126" s="65"><f t="shared" si="29"/><v>0</v></c><c r="R126" s="65"><f t="shared" si="29"/><v>0</v></c><c r="S126" s="65"><f t="shared" si="29"/><v>0</v></c><c r="T126" s="64"><f t="shared" si="12"/><v>0</v></c><c r="U126" s="64"><f t="shared" si="13"/><v>216.34012478615358</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12.488040492275678</v></c><c r="D133" s="189"><f>'CO2 factors'!D$7*D69</f><v>121.89938880524581</v></c><c r="E133" s="189"><f>'CO2 factors'!E$7*E69</f><v>0</v></c><c r="F133" s="189"><f>'CO2 factors'!F$7*F69</f><v>0</v></c><c r="G133" s="189"><f>'CO2 factors'!G$7*G69</f><v>0</v></c><c r="H133" s="189"><f>'CO2 factors'!H$7*H69</f><v>0</v></c><c r="I133" s="59"><f>SUM(C133:H133)</f><v>134.38742929752149</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134.38742929752149</v></c><c r="T133" s="58"/><c r="U133" s="321" t="str"><f>Translation!A124</f><v>Electricity</v></c><c r="V133" s="322"/><c r="W133" s="190"><f>IF(S59&gt;0,S133/S59,0)</f><v>0.12748004952907768</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12.488040492275678</v></c><c r="D136" s="53"><f t="shared" si="30"/><v>121.89938880524581</v></c><c r="E136" s="53"><f t="shared" si="30"/><v>0</v></c><c r="F136" s="53"><f t="shared" si="30"/><v>0</v></c><c r="G136" s="53"><f t="shared" si="30"/><v>0</v></c><c r="H136" s="53"><f t="shared" si="30"/><v>0</v></c><c r="I136" s="53"><f t="shared" si="30"/><v>134.38742929752149</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134.38742929752149</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17.556805359461197</v></c><c r="D143" s="186"><f>'CO2 factors'!D$7*D79</f><v>186.84027816428497</v></c><c r="E143" s="186"><f>'CO2 factors'!E$7*E79</f><v>0.97092959312225791</v></c><c r="F143" s="186"><f>'CO2 factors'!F$7*F79</f><v>10.972111669285136</v></c><c r="G143" s="186"><f>'CO2 factors'!G$7*G79</f><v>0</v></c><c r="H143" s="186"><f>'CO2 factors'!H$7*H79</f><v>0</v></c><c r="I143" s="53"><f>SUM(C143:H143)</f><v>216.34012478615358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216.34012478615358</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Irakleia</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1747</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0.71840315062349369</v></c><c r="I14" s="221"/><c r="J14" s="221"><v>0.15293651647049147</v></c><c r="K14" s="323"><v>27.79</v></c><c r="L14" s="323"><v>1.46</v></c><c r="M14" s="324"><v>7.78</v></c></row><row r="15" spans="1:13" s="33" customFormat="1" ht="30"><c r="B15" s="340"/><c r="C15" s="218" t="s"><v>1690</v></c><c r="D15" s="218" t="s"><v>1689</v></c><c r="E15" s="219"><v>2012</v></c><c r="F15" s="220"><v>2020</v></c><c r="G15" s="221"/><c r="H15" s="221"><v>5.0371320686027605</v></c><c r="I15" s="221"><v>4.1434473467537414</v></c><c r="J15" s="221"><v>2.4588313350411934</v></c><c r="K15" s="342"/><c r="L15" s="342"/><c r="M15" s="344"/></row><row r="16" spans="1:13" s="33" customFormat="1" ht="45"><c r="B16" s="339" t="str"><f>Translation!A62</f><v>Heating and cooling</v></c><c r="C16" s="218" t="s"><v>1691</v></c><c r="D16" s="218" t="s"><v>1689</v></c><c r="E16" s="219"><v>2012</v></c><c r="F16" s="220"><v>2020</v></c><c r="G16" s="221"/><c r="H16" s="221"><v>1.9220246002846073</v></c><c r="I16" s="221"/><c r="J16" s="221"><v>0.46137484777768301</v></c><c r="K16" s="342"/><c r="L16" s="342"/><c r="M16" s="344"/></row><row r="17" spans="2:13" s="33" customFormat="1" ht="30"><c r="B17" s="341"/><c r="C17" s="218" t="s"><v>1692</v></c><c r="D17" s="218" t="s"><v>1689</v></c><c r="E17" s="219"><v>2012</v></c><c r="F17" s="220"><v>2020</v></c><c r="G17" s="221"/><c r="H17" s="221"><v>-19.275488941168685</v></c><c r="I17" s="221"/><c r="J17" s="221"><v>-5.1845901762829572</v></c><c r="K17" s="342"/><c r="L17" s="342"/><c r="M17" s="344"/></row><row r="18" spans="2:13" s="33" customFormat="1" ht="45"><c r="B18" s="341"/><c r="C18" s="218" t="s"><v>1693</v></c><c r="D18" s="218" t="s"><v>1689</v></c><c r="E18" s="219"><v>2012</v></c><c r="F18" s="220"><v>2020</v></c><c r="G18" s="221"/><c r="H18" s="221"><v>1.9220246002846073</v></c><c r="I18" s="221"/><c r="J18" s="221"><v>0.46137484777768301</v></c><c r="K18" s="342"/><c r="L18" s="342"/><c r="M18" s="344"/></row><row r="19" spans="2:13" s="33" customFormat="1" ht="45"><c r="B19" s="340"/><c r="C19" s="218" t="s"><v>1694</v></c><c r="D19" s="218" t="s"><v>1689</v></c><c r="E19" s="219"><v>2012</v></c><c r="F19" s="220"><v>2020</v></c><c r="G19" s="221"/><c r="H19" s="221"><v>17.701097669974843</v></c><c r="I19" s="221"/><c r="J19" s="221"><v>4.2490825777923016</v></c><c r="K19" s="342"/><c r="L19" s="342"/><c r="M19" s="344"/></row><row r="20" spans="2:13" s="33" customFormat="1" ht="45"><c r="B20" s="339" t="str"><f>Translation!A63</f><v>Lighting</v></c><c r="C20" s="218" t="s"><v>1695</v></c><c r="D20" s="218" t="s"><v>1689</v></c><c r="E20" s="219"><v>2012</v></c><c r="F20" s="220"><v>2020</v></c><c r="G20" s="221"/><c r="H20" s="221"><v>0.43426338384900492</v></c><c r="I20" s="221"/><c r="J20" s="221"><v>0.11641360567356666</v></c><c r="K20" s="342"/><c r="L20" s="342"/><c r="M20" s="344"/></row><row r="21" spans="2:13" s="33" customFormat="1" ht="30"><c r="B21" s="340"/><c r="C21" s="218" t="s"><v>1696</v></c><c r="D21" s="218" t="s"><v>1689</v></c><c r="E21" s="219"><v>2012</v></c><c r="F21" s="220"><v>2020</v></c><c r="G21" s="221"/><c r="H21" s="221"><v>5.9987292885898569</v></c><c r="I21" s="221"/><c r="J21" s="221"><v>1.6080879299944526</v></c><c r="K21" s="342"/><c r="L21" s="342"/><c r="M21" s="344"/></row><row r="22" spans="2:13" s="33" customFormat="1" ht="45"><c r="B22" s="339" t="str"><f>Translation!A64</f><v>Cooking</v></c><c r="C22" s="218" t="s"><v>1697</v></c><c r="D22" s="218" t="s"><v>1689</v></c><c r="E22" s="219"><v>2012</v></c><c r="F22" s="220"><v>2020</v></c><c r="G22" s="221"/><c r="H22" s="221"><v>0.4007677132540266</v></c><c r="I22" s="221"/><c r="J22" s="221"><v>9.4090235532651903E-2</v></c><c r="K22" s="342"/><c r="L22" s="342"/><c r="M22" s="344"/></row><row r="23" spans="2:13" s="33" customFormat="1" ht="45"><c r="B23" s="340"/><c r="C23" s="218" t="s"><v>1698</v></c><c r="D23" s="218" t="s"><v>1689</v></c><c r="E23" s="219"><v>2012</v></c><c r="F23" s="220"><v>2020</v></c><c r="G23" s="221"/><c r="H23" s="221"><v>3.690914483732437</v></c><c r="I23" s="221"/><c r="J23" s="221"><v>0.86653440797951786</v></c><c r="K23" s="342"/><c r="L23" s="342"/><c r="M23" s="344"/></row><row r="24" spans="2:13" s="33" customFormat="1" ht="45"><c r="B24" s="339" t="str"><f>Translation!A65</f><v>Refrigerator and freezers</v></c><c r="C24" s="218" t="s"><v>1699</v></c><c r="D24" s="218" t="s"><v>1689</v></c><c r="E24" s="219"><v>2012</v></c><c r="F24" s="220"><v>2020</v></c><c r="G24" s="221"/><c r="H24" s="221"><v>0.42593758193510844</v></c><c r="I24" s="221"/><c r="J24" s="221"><v>0.11418169606051581</v></c><c r="K24" s="342"/><c r="L24" s="342"/><c r="M24" s="344"/></row><row r="25" spans="2:13" s="33" customFormat="1" ht="45"><c r="B25" s="340"/><c r="C25" s="218" t="s"><v>1700</v></c><c r="D25" s="218" t="s"><v>1689</v></c><c r="E25" s="219"><v>2012</v></c><c r="F25" s="220"><v>2020</v></c><c r="G25" s="221"/><c r="H25" s="221"><v>3.9227191670845261</v></c><c r="I25" s="221"/><c r="J25" s="221"><v>1.0515689309937797</v></c><c r="K25" s="342"/><c r="L25" s="342"/><c r="M25" s="344"/></row><row r="26" spans="2:13" s="33" customFormat="1" ht="45"><c r="B26" s="339" t="str"><f>Translation!A66</f><v>Laundry machines and dryers</v></c><c r="C26" s="218" t="s"><v>1699</v></c><c r="D26" s="218" t="s"><v>1689</v></c><c r="E26" s="219"><v>2012</v></c><c r="F26" s="220"><v>2020</v></c><c r="G26" s="221"/><c r="H26" s="221"><v>2.5923167439840553E-2</v></c><c r="I26" s="221"/><c r="J26" s="221"><v>6.949260517608814E-3</v></c><c r="K26" s="342"/><c r="L26" s="342"/><c r="M26" s="344"/></row><row r="27" spans="2:13" s="33" customFormat="1" ht="45"><c r="B27" s="340"/><c r="C27" s="218" t="s"><v>1700</v></c><c r="D27" s="218" t="s"><v>1689</v></c><c r="E27" s="219"><v>2012</v></c><c r="F27" s="220"><v>2020</v></c><c r="G27" s="221"/><c r="H27" s="221"><v>0.23874227140489288</v></c><c r="I27" s="221"/><c r="J27" s="221"><v>6.3999981744801621E-2</v></c><c r="K27" s="342"/><c r="L27" s="342"/><c r="M27" s="344"/></row><row r="28" spans="2:13" s="33" customFormat="1" ht="45"><c r="B28" s="339" t="str"><f>Translation!A67</f><v>Dish washing</v></c><c r="C28" s="218" t="s"><v>1699</v></c><c r="D28" s="218" t="s"><v>1689</v></c><c r="E28" s="219"><v>2012</v></c><c r="F28" s="220"><v>2020</v></c><c r="G28" s="221"/><c r="H28" s="221"><v>3.6292434415776773E-2</v></c><c r="I28" s="221"/><c r="J28" s="221"><v>9.7289647290684424E-3</v></c><c r="K28" s="342"/><c r="L28" s="342"/><c r="M28" s="344"/></row><row r="29" spans="2:13" s="33" customFormat="1" ht="45"><c r="B29" s="340"/><c r="C29" s="218" t="s"><v>1700</v></c><c r="D29" s="218" t="s"><v>1689</v></c><c r="E29" s="219"><v>2012</v></c><c r="F29" s="220"><v>2020</v></c><c r="G29" s="221"/><c r="H29" s="221"><v>0.33423917996687025</v></c><c r="I29" s="221"/><c r="J29" s="221"><v>8.9599974447183844E-2</v></c><c r="K29" s="342"/><c r="L29" s="342"/><c r="M29" s="344"/></row><row r="30" spans="2:13" s="33" customFormat="1" ht="45"><c r="B30" s="339" t="str"><f>Translation!A68</f><v>Tv sets</v></c><c r="C30" s="218" t="s"><v>1699</v></c><c r="D30" s="218" t="s"><v>1689</v></c><c r="E30" s="219"><v>2012</v></c><c r="F30" s="220"><v>2020</v></c><c r="G30" s="221"/><c r="H30" s="221"><v>3.3720058569795382E-2</v></c><c r="I30" s="221"/><c r="J30" s="221"><v>9.039384261212844E-3</v></c><c r="K30" s="342"/><c r="L30" s="342"/><c r="M30" s="344"/></row><row r="31" spans="2:13" s="33" customFormat="1" ht="45"><c r="B31" s="340"/><c r="C31" s="218" t="s"><v>1700</v></c><c r="D31" s="218" t="s"><v>1689</v></c><c r="E31" s="219"><v>2012</v></c><c r="F31" s="220"><v>2020</v></c><c r="G31" s="221"/><c r="H31" s="221"><v>0.3105486007275936</v></c><c r="I31" s="221"/><c r="J31" s="221"><v>8.3249207026837108E-2</v></c><c r="K31" s="342"/><c r="L31" s="342"/><c r="M31" s="344"/></row><row r="32" spans="2:13" s="33" customFormat="1" ht="45"><c r="B32" s="35" t="str"><f>Translation!A69</f><v>Other electric appliances</v></c><c r="C32" s="218" t="s"><v>1699</v></c><c r="D32" s="218" t="s"><v>1689</v></c><c r="E32" s="219"><v>2012</v></c><c r="F32" s="220"><v>2020</v></c><c r="G32" s="221"/><c r="H32" s="221"><v>0.30343718891031635</v></c><c r="I32" s="221"/><c r="J32" s="221"><v>8.1342840701811137E-2</v></c><c r="K32" s="342"/><c r="L32" s="342"/><c r="M32" s="344"/></row><row r="33" spans="2:13" s="33" customFormat="1" ht="45"><c r="B33" s="35"/><c r="C33" s="218" t="s"><v>1700</v></c><c r="D33" s="218" t="s"><v>1689</v></c><c r="E33" s="219"><v>2012</v></c><c r="F33" s="220"><v>2020</v></c><c r="G33" s="221"/><c r="H33" s="221"><v>2.7945382784427135</v></c><c r="I33" s="221"/><c r="J33" s="221"><v>0.74913586848859071</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0.11841548034287068</v></c><c r="I37" s="221"/><c r="J37" s="221"><v>3.0019919772459817E-2</v></c><c r="K37" s="323"><v>1.19</v></c><c r="L37" s="323"/><c r="M37" s="324"><v>0.3</v></c></row><row r="38" spans="2:13" s="33" customFormat="1" ht="45"><c r="B38" s="35"/><c r="C38" s="218" t="s"><v>1703</v></c><c r="D38" s="218" t="s"><v>1702</v></c><c r="E38" s="219"><v>2012</v></c><c r="F38" s="220"><v>2020</v></c><c r="G38" s="221"/><c r="H38" s="221"><v>1.0905604344902207</v></c><c r="I38" s="221"/><c r="J38" s="221"><v>0.27647176421863962</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0.14448313383400091</v></c><c r="I43" s="221"/><c r="J43" s="221"><v>3.8467749541041485E-2</v></c><c r="K43" s="323"><v>5.94</v></c><c r="L43" s="323"/><c r="M43" s="324"><v>1.59</v></c></row><row r="44" spans="2:13" s="33" customFormat="1" ht="45"><c r="B44" s="340"/><c r="C44" s="218" t="s"><v>1705</v></c><c r="D44" s="218" t="s"><v>1702</v></c><c r="E44" s="219"><v>2012</v></c><c r="F44" s="220"><v>2020</v></c><c r="G44" s="221"/><c r="H44" s="221"><v>1.3032138667172655</v></c><c r="I44" s="221"/><c r="J44" s="221"><v>0.34697271097206794</v></c><c r="K44" s="342"/><c r="L44" s="342"/><c r="M44" s="344"/></row><row r="45" spans="2:13" s="33" customFormat="1" ht="60"><c r="B45" s="339" t="str"><f>Translation!A75</f><v>Water supply, sewerage, waste management and remediation activities</v></c><c r="C45" s="218" t="s"><v>1706</v></c><c r="D45" s="218" t="s"><v>1689</v></c><c r="E45" s="219"><v>2012</v></c><c r="F45" s="220"><v>2020</v></c><c r="G45" s="221"/><c r="H45" s="221"><v>3.5369664527075254E-2</v></c><c r="I45" s="221"/><c r="J45" s="221"><v>0.13194119465343748</v></c><c r="K45" s="342"/><c r="L45" s="342"/><c r="M45" s="344"/></row><row r="46" spans="2:13" s="33" customFormat="1" ht="60"><c r="B46" s="340"/><c r="C46" s="218" t="s"><v>1707</v></c><c r="D46" s="218" t="s"><v>1689</v></c><c r="E46" s="219"><v>2012</v></c><c r="F46" s="220"><v>2020</v></c><c r="G46" s="221"/><c r="H46" s="221"><v>1.190087658682488</v></c><c r="I46" s="221"/><c r="J46" s="221"><v>0.31902849877716716</v></c><c r="K46" s="342"/><c r="L46" s="342"/><c r="M46" s="344"/></row><row r="47" spans="2:13" s="33" customFormat="1" ht="45"><c r="B47" s="35" t="str"><f>Translation!A76</f><v>Construction</v></c><c r="C47" s="218" t="s"><v>1708</v></c><c r="D47" s="218" t="s"><v>1702</v></c><c r="E47" s="219"><v>2012</v></c><c r="F47" s="220"><v>2020</v></c><c r="G47" s="221"/><c r="H47" s="221"><v>0.32831130010759402</v></c><c r="I47" s="221"/><c r="J47" s="221"><v>8.8404248384348544E-2</v></c><c r="K47" s="342"/><c r="L47" s="342"/><c r="M47" s="344"/></row><row r="48" spans="2:13" s="33" customFormat="1" ht="45"><c r="B48" s="35"/><c r="C48" s="218" t="s"><v>1709</v></c><c r="D48" s="218" t="s"><v>1702</v></c><c r="E48" s="219"><v>2012</v></c><c r="F48" s="220"><v>2020</v></c><c r="G48" s="221"/><c r="H48" s="221"><v>2.9613133903356155</v></c><c r="I48" s="221"/><c r="J48" s="221"><v>0.79739163545860314</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0.29233063519968205</v></c><c r="I52" s="221"/><c r="J52" s="221"><v>1.0959797829774389</v></c><c r="K52" s="323"><v>99.65</v></c><c r="L52" s="323"><v>0.48</v></c><c r="M52" s="324"><v>26.81</v></c></row><row r="53" spans="2:13" s="33" customFormat="1" ht="105"><c r="B53" s="341"/><c r="C53" s="218" t="s"><v>1711</v></c><c r="D53" s="218" t="s"><v>1702</v></c><c r="E53" s="219"><v>2012</v></c><c r="F53" s="220"><v>2020</v></c><c r="G53" s="221"/><c r="H53" s="221"><v>4.5542308899324171</v></c><c r="I53" s="221"/><c r="J53" s="221"><v>1.214749787921821</v></c><c r="K53" s="342"/><c r="L53" s="342"/><c r="M53" s="344"/></row><row r="54" spans="2:13" s="33" customFormat="1" ht="45"><c r="B54" s="340"/><c r="C54" s="218" t="s"><v>1692</v></c><c r="D54" s="218" t="s"><v>1702</v></c><c r="E54" s="219"><v>2012</v></c><c r="F54" s="220"><v>2020</v></c><c r="G54" s="221"/><c r="H54" s="221"><v>-0.47444535817814742</v></c><c r="I54" s="221"/><c r="J54" s="221"><v>-0.12771203044530921</v></c><c r="K54" s="342"/><c r="L54" s="342"/><c r="M54" s="344"/></row><row r="55" spans="2:13" s="33" customFormat="1" ht="45"><c r="B55" s="339" t="str"><f>Translation!A79</f><v>Accommodation and food service activities</v></c><c r="C55" s="218" t="s"><v>1712</v></c><c r="D55" s="218" t="s"><v>1702</v></c><c r="E55" s="219"><v>2012</v></c><c r="F55" s="220"><v>2020</v></c><c r="G55" s="221"/><c r="H55" s="221"><v>8.5655447238084683</v></c><c r="I55" s="221"/><c r="J55" s="221"><v>2.2397147792920702</v></c><c r="K55" s="342"/><c r="L55" s="342"/><c r="M55" s="344"/></row><row r="56" spans="2:13" s="33" customFormat="1" ht="135"><c r="B56" s="341"/><c r="C56" s="218" t="s"><v>1713</v></c><c r="D56" s="218" t="s"><v>1702</v></c><c r="E56" s="219"><v>2012</v></c><c r="F56" s="220"><v>2020</v></c><c r="G56" s="221"/><c r="H56" s="221"><v>35.593237189368566</v></c><c r="I56" s="221"/><c r="J56" s="221"><v>9.3069036408850625</v></c><c r="K56" s="342"/><c r="L56" s="342"/><c r="M56" s="344"/></row><row r="57" spans="2:13" s="33" customFormat="1" ht="60"><c r="B57" s="341"/><c r="C57" s="218" t="s"><v>1714</v></c><c r="D57" s="218" t="s"><v>1702</v></c><c r="E57" s="219"><v>2012</v></c><c r="F57" s="220"><v>2020</v></c><c r="G57" s="221"/><c r="H57" s="221"><v>1.0881387525840991</v></c><c r="I57" s="221"><v>1.9587545008815128</v></c><c r="J57" s="221"><v>0.81499758417314494</v></c><c r="K57" s="342"/><c r="L57" s="342"/><c r="M57" s="344"/></row><row r="58" spans="2:13" s="33" customFormat="1" ht="45"><c r="B58" s="341"/><c r="C58" s="218" t="s"><v>1715</v></c><c r="D58" s="218" t="s"><v>1702</v></c><c r="E58" s="219"><v>2012</v></c><c r="F58" s="220"><v>2020</v></c><c r="G58" s="221"/><c r="H58" s="221"><v>8.5655447238084683</v></c><c r="I58" s="221"/><c r="J58" s="221"><v>2.2397147792920702</v></c><c r="K58" s="342"/><c r="L58" s="342"/><c r="M58" s="344"/></row><row r="59" spans="2:13" s="33" customFormat="1" ht="165"><c r="B59" s="341"/><c r="C59" s="218" t="s"><v>1716</v></c><c r="D59" s="218" t="s"><v>1702</v></c><c r="E59" s="219"><v>2012</v></c><c r="F59" s="220"><v>2020</v></c><c r="G59" s="221"/><c r="H59" s="221"><v>41.888675683583841</v></c><c r="I59" s="221"/><c r="J59" s="221"><v>10.953032064976469</v></c><c r="K59" s="342"/><c r="L59" s="342"/><c r="M59" s="344"/></row><row r="60" spans="2:13" s="33" customFormat="1" ht="60"><c r="B60" s="340"/><c r="C60" s="218" t="s"><v>1717</v></c><c r="D60" s="218" t="s"><v>1702</v></c><c r="E60" s="219"><v>2012</v></c><c r="F60" s="220"><v>2020</v></c><c r="G60" s="221"/><c r="H60" s="221"><v>-1.2305901338345899</v></c><c r="I60" s="221"><v>0.88143952539668491</v></c><c r="J60" s="221"><v>-9.6840885382435876E-2</v></c><c r="K60" s="342"/><c r="L60" s="342"/><c r="M60" s="344"/></row><row r="61" spans="2:13" s="33" customFormat="1" ht="45"><c r="B61" s="339" t="str"><f>Translation!A80</f><v>General public administration and social security</v></c><c r="C61" s="218" t="s"><v>1718</v></c><c r="D61" s="218" t="s"><v>1689</v></c><c r="E61" s="219"><v>2012</v></c><c r="F61" s="220"><v>2020</v></c><c r="G61" s="221"/><c r="H61" s="221"><v>0.32128525209282088</v></c><c r="I61" s="221"/><c r="J61" s="221"><v>8.6103783525585537E-2</v></c><c r="K61" s="342"/><c r="L61" s="342"/><c r="M61" s="344"/></row><row r="62" spans="2:13" s="33" customFormat="1" ht="165"><c r="B62" s="341"/><c r="C62" s="218" t="s"><v>1719</v></c><c r="D62" s="218" t="s"><v>1689</v></c><c r="E62" s="219"><v>2012</v></c><c r="F62" s="220"><v>2020</v></c><c r="G62" s="221"/><c r="H62" s="221"><v>1.8882173877471158</v></c><c r="I62" s="221"/><c r="J62" s="221"><v>0.50603835738530101</v></c><c r="K62" s="342"/><c r="L62" s="342"/><c r="M62" s="344"/></row><row r="63" spans="2:13" s="33" customFormat="1" ht="30"><c r="B63" s="340"/><c r="C63" s="218" t="s"><v>1720</v></c><c r="D63" s="218" t="s"><v>1689</v></c><c r="E63" s="219"><v>2012</v></c><c r="F63" s="220"><v>2020</v></c><c r="G63" s="221"/><c r="H63" s="221"><v>-0.42663842217148662</v></c><c r="I63" s="221"/><c r="J63" s="221"><v>-0.11472458770708727</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5.5486885037680622E-2</v></c><c r="I65" s="221"/><c r="J65" s="221"><v>0.26435442950605648</v></c><c r="K65" s="342"/><c r="L65" s="342"/><c r="M65" s="344"/></row><row r="66" spans="2:13" s="33" customFormat="1" ht="120"><c r="B66" s="341"/><c r="C66" s="218" t="s"><v>1723</v></c><c r="D66" s="218" t="s"><v>1722</v></c><c r="E66" s="219"><v>2012</v></c><c r="F66" s="220"><v>2020</v></c><c r="G66" s="221"/><c r="H66" s="221"><v>-1.4521639039921865</v></c><c r="I66" s="221"/><c r="J66" s="221"><v>-0.38938682768785937</v></c><c r="K66" s="342"/><c r="L66" s="342"/><c r="M66" s="344"/></row><row r="67" spans="2:13" s="33" customFormat="1" ht="45"><c r="B67" s="340"/><c r="C67" s="218" t="s"><v>1724</v></c><c r="D67" s="218" t="s"><v>1722</v></c><c r="E67" s="219"><v>2012</v></c><c r="F67" s="220"><v>2020</v></c><c r="G67" s="221"/><c r="H67" s="221"><v>1.2600752661375938</v></c><c r="I67" s="221"/><c r="J67" s="221"><v>-3.5685386743957173</v></c><c r="K67" s="342"/><c r="L67" s="342"/><c r="M67" s="344"/></row><row r="68" spans="2:13" s="33" customFormat="1" ht="45"><c r="B68" s="339" t="str"><f>Translation!A83</f><v>Human health and social work activities</v></c><c r="C68" s="218" t="s"><v>1725</v></c><c r="D68" s="218" t="s"><v>1726</v></c><c r="E68" s="219"><v>2012</v></c><c r="F68" s="220"><v>2020</v></c><c r="G68" s="221"/><c r="H68" s="221"><v>0.14137451017662292</v></c><c r="I68" s="221"/><c r="J68" s="221"><v>3.7871580124146931E-2</v></c><c r="K68" s="342"/><c r="L68" s="342"/><c r="M68" s="344"/></row><row r="69" spans="2:13" s="33" customFormat="1" ht="165"><c r="B69" s="341"/><c r="C69" s="218" t="s"><v>1719</v></c><c r="D69" s="218" t="s"><v>1726</v></c><c r="E69" s="219"><v>2012</v></c><c r="F69" s="220"><v>2020</v></c><c r="G69" s="221"/><c r="H69" s="221"><v>0.74312125946330021</v></c><c r="I69" s="221"/><c r="J69" s="221"><v>0.19906824993583744</v></c><c r="K69" s="342"/><c r="L69" s="342"/><c r="M69" s="344"/></row><row r="70" spans="2:13" s="33" customFormat="1" ht="45"><c r="B70" s="340"/><c r="C70" s="218" t="s"><v>1727</v></c><c r="D70" s="218" t="s"><v>1726</v></c><c r="E70" s="219"><v>2012</v></c><c r="F70" s="220"><v>2020</v></c><c r="G70" s="221"/><c r="H70" s="221"><v>-0.26152577247952041</v></c><c r="I70" s="221"><v>0.15996140386680383</v></c><c r="J70" s="221"><v>-2.7623127054261606E-2</v></c><c r="K70" s="342"/><c r="L70" s="342"/><c r="M70" s="344"/></row><row r="71" spans="2:13" s="33" customFormat="1" ht="45"><c r="B71" s="339" t="str"><f>Translation!A84</f><v>Other services</v></c><c r="C71" s="218" t="s"><v>1728</v></c><c r="D71" s="218" t="s"><v>1702</v></c><c r="E71" s="219"><v>2012</v></c><c r="F71" s="220"><v>2020</v></c><c r="G71" s="221"/><c r="H71" s="221"><v>2.191959565954777</v></c><c r="I71" s="221"/><c r="J71" s="221"><v>0.58466127041048011</v></c><c r="K71" s="342"/><c r="L71" s="342"/><c r="M71" s="344"/></row><row r="72" spans="2:13" s="33" customFormat="1" ht="105"><c r="B72" s="341"/><c r="C72" s="218" t="s"><v>1711</v></c><c r="D72" s="218" t="s"><v>1702</v></c><c r="E72" s="219"><v>2012</v></c><c r="F72" s="220"><v>2020</v></c><c r="G72" s="221"/><c r="H72" s="221"><v>9.1084617798654417</v></c><c r="I72" s="221"/><c r="J72" s="221"><v>2.4294995758548339</v></c><c r="K72" s="342"/><c r="L72" s="342"/><c r="M72" s="344"/></row><row r="73" spans="2:13" s="33" customFormat="1" ht="45"><c r="B73" s="340"/><c r="C73" s="218" t="s"><v>1692</v></c><c r="D73" s="218" t="s"><v>1702</v></c><c r="E73" s="219"><v>2012</v></c><c r="F73" s="220"><v>2020</v></c><c r="G73" s="221"/><c r="H73" s="221"><v>-3.7798351642579493</v></c><c r="I73" s="221"/><c r="J73" s="221"><v>-1.0174626334061889</v></c><c r="K73" s="342"/><c r="L73" s="342"/><c r="M73" s="344"/></row><row r="74" spans="2:13" s="33" customFormat="1" ht="45"><c r="B74" s="35" t="str"><f>Translation!A85</f><v>Public lighting</v></c><c r="C74" s="218" t="s"><v>1729</v></c><c r="D74" s="218" t="s"><v>1730</v></c><c r="E74" s="219"><v>2012</v></c><c r="F74" s="220"><v>2020</v></c><c r="G74" s="221"/><c r="H74" s="221"><v>0.51376723340015618</v></c><c r="I74" s="221"/><c r="J74" s="221"><v>0.13772631619968301</v></c><c r="K74" s="342"/><c r="L74" s="342"/><c r="M74" s="344"/></row><row r="75" spans="2:13" s="33" customFormat="1" ht="45"><c r="B75" s="35"/><c r="C75" s="218" t="s"><v>1731</v></c><c r="D75" s="218" t="s"><v>1730</v></c><c r="E75" s="219"><v>2012</v></c><c r="F75" s="220"><v>2020</v></c><c r="G75" s="221"/><c r="H75" s="221"><v>2.7534639583975351</v></c><c r="I75" s="221"/><c r="J75" s="221"><v>0.73812501683647092</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1732</v></c><c r="D79" s="218" t="s"><v>1733</v></c><c r="E79" s="219"><v>2012</v></c><c r="F79" s="220"><v>2020</v></c><c r="G79" s="221"/><c r="H79" s="221"><v>1.5763337411650962E-3</v></c><c r="I79" s="221"/><c r="J79" s="221"><v>4.1556446919659921E-4</v></c><c r="K79" s="323"><v>0.13</v></c><c r="L79" s="323"/><c r="M79" s="324"><v>2.9000000000000001E-2</v></c></row><row r="80" spans="2:13" s="33" customFormat="1" ht="45"><c r="B80" s="341"/><c r="C80" s="218" t="s"><v>1734</v></c><c r="D80" s="218" t="s"><v>1735</v></c><c r="E80" s="219"><v>2012</v></c><c r="F80" s="220"><v>2020</v></c><c r="G80" s="221"/><c r="H80" s="221"><v>8.2118897862528684E-3</v></c><c r="I80" s="221"/><c r="J80" s="221"><v>2.1648776554330754E-3</v></c><c r="K80" s="342"/><c r="L80" s="342"/><c r="M80" s="344"/></row><row r="81" spans="2:13" s="33" customFormat="1" ht="45"><c r="B81" s="340"/><c r="C81" s="218" t="s"><v>1736</v></c><c r="D81" s="218" t="s"><v>1689</v></c><c r="E81" s="219"><v>2012</v></c><c r="F81" s="220"><v>2020</v></c><c r="G81" s="221"/><c r="H81" s="221"><v>-6.8463032364686821E-3</v></c><c r="I81" s="221"/><c r="J81" s="221"><v>-1.8478123867882662E-3</v></c><c r="K81" s="342"/><c r="L81" s="342"/><c r="M81" s="344"/></row><row r="82" spans="2:13" s="33" customFormat="1" ht="45"><c r="B82" s="339" t="str"><f>Translation!A88</f><v>Other fleet for public and private services</v></c><c r="C82" s="218" t="s"><v>1737</v></c><c r="D82" s="218" t="s"><v>1689</v></c><c r="E82" s="219"><v>2012</v></c><c r="F82" s="220"><v>2020</v></c><c r="G82" s="221"/><c r="H82" s="221"><v>1.0512240079353634E-2</v></c><c r="I82" s="221"/><c r="J82" s="221"><v>2.6339575189871945E-3</v></c><c r="K82" s="342"/><c r="L82" s="342"/><c r="M82" s="344"/></row><row r="83" spans="2:13" s="33" customFormat="1" ht="45"><c r="B83" s="340"/><c r="C83" s="218" t="s"><v>1738</v></c><c r="D83" s="218" t="s"><v>1689</v></c><c r="E83" s="219"><v>2012</v></c><c r="F83" s="220"><v>2020</v></c><c r="G83" s="221"/><c r="H83" s="221"><v>-6.5735323688487467E-3</v></c><c r="I83" s="221"/><c r="J83" s="221"><v>-1.809517911371788E-3</v></c><c r="K83" s="342"/><c r="L83" s="342"/><c r="M83" s="344"/></row><row r="84" spans="2:13" s="33" customFormat="1" ht="45"><c r="B84" s="339" t="str"><f>Translation!A89</f><v>Freight transport by road and removal services</v></c><c r="C84" s="218" t="s"><v>1739</v></c><c r="D84" s="218" t="s"><v>1740</v></c><c r="E84" s="219"><v>2012</v></c><c r="F84" s="220"><v>2020</v></c><c r="G84" s="221"/><c r="H84" s="221"><v>0.13548459911685817</v></c><c r="I84" s="221"/><c r="J84" s="221"><v>3.5717428062551133E-2</v></c><c r="K84" s="342"/><c r="L84" s="342"/><c r="M84" s="344"/></row><row r="85" spans="2:13" s="33" customFormat="1" ht="45"><c r="B85" s="340"/><c r="C85" s="218" t="s"><v>1741</v></c><c r="D85" s="218" t="s"><v>1689</v></c><c r="E85" s="219"><v>2012</v></c><c r="F85" s="220"><v>2020</v></c><c r="G85" s="221"/><c r="H85" s="221"><v>-0.11295434711903202</v></c><c r="I85" s="221"/><c r="J85" s="221"><v>-3.0486297986448738E-2</v></c><c r="K85" s="342"/><c r="L85" s="342"/><c r="M85" s="344"/></row><row r="86" spans="2:13" s="33" customFormat="1" ht="45"><c r="B86" s="35" t="str"><f>Translation!A90</f><v>Private transports</v></c><c r="C86" s="218" t="s"><v>1742</v></c><c r="D86" s="218" t="s"><v>1689</v></c><c r="E86" s="219"><v>2012</v></c><c r="F86" s="220"><v>2020</v></c><c r="G86" s="221"/><c r="H86" s="221"><v>-9.1843588456160641E-2</v></c><c r="I86" s="221"/><c r="J86" s="221"><v>-2.3121438697722221E-2</v></c><c r="K86" s="342"/><c r="L86" s="342"/><c r="M86" s="344"/></row><row r="87" spans="2:13" s="33" customFormat="1" ht="30"><c r="B87" s="35"/><c r="C87" s="218" t="s"><v>1743</v></c><c r="D87" s="218" t="s"><v>1689</v></c><c r="E87" s="219"><v>2012</v></c><c r="F87" s="220"><v>2020</v></c><c r="G87" s="221"/><c r="H87" s="221"><v>0.2948912405305843</v></c><c r="I87" s="221"/><c r="J87" s="221"><v>7.4238276734857001E-2</v></c><c r="K87" s="342"/><c r="L87" s="342"/><c r="M87" s="344"/></row><row r="88" spans="2:13" s="33" customFormat="1" ht="45"><c r="B88" s="35"/><c r="C88" s="218" t="s"><v>1744</v></c><c r="D88" s="218" t="s"><v>1689</v></c><c r="E88" s="219"><v>2012</v></c><c r="F88" s="220"><v>2020</v></c><c r="G88" s="221"/><c r="H88" s="221"><v>-0.18440190675705204</v></c><c r="I88" s="221"/><c r="J88" s="221"><v>-5.067089664698364E-2</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100.22</v></c><c r="M92" s="324"><v>89.5</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30"><c r="B96" s="35" t="str"><f>Translation!$A$179</f><v>Wind</v></c><c r="C96" s="218" t="s"><v>1745</v></c><c r="D96" s="218" t="s"><v>1689</v></c><c r="E96" s="219"><v>2015</v></c><c r="F96" s="220"><v>2020</v></c><c r="G96" s="221"/><c r="H96" s="221"/><c r="I96" s="221"><v>45.777777777777779</v></c><c r="J96" s="221"><v>40.424470588224182</v></c><c r="K96" s="342"/><c r="L96" s="342"/><c r="M96" s="344"/></row><row r="97" spans="2:13" s="33" customFormat="1" ht="30"><c r="B97" s="35" t="str"><f>Translation!$A$180</f><v>Solar</v></c><c r="C97" s="218" t="s"><v>1746</v></c><c r="D97" s="218" t="s"><v>1689</v></c><c r="E97" s="219"><v>2012</v></c><c r="F97" s="220"><v>2020</v></c><c r="G97" s="221"/><c r="H97" s="221"/><c r="I97" s="221"><v>54.444444444444436</v></c><c r="J97" s="221"><v>48.077647058812396</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c r="L108" s="323"/><c r="M108" s="323"/></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c r="L115" s="323"/><c r="M115" s="323"/></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c r="L120" s="323"/><c r="M120" s="323"/></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146.09549444292287</v></c><c r="I135" s="203"><f>SUM(I14:I133)</f><v>107.36582499912096</v></c><c r="J135" s="203"><f>SUM(J14:J133)</f><v>125.58723397957166</v></c><c r="K135" s="36"><f>K14+K37+K43+K52+K79+K92+K108+K115+K120+K129</f><v>134.69999999999999</v></c><c r="L135" s="36"><f>L14+L37+L43+L52+L79+L92+L108+L115+L120+L129</f><v>102.16</v></c><c r="M135" s="36"><f>M14+M37+M43+M52+M79+M92+M108+M115+M120+M129</f><v>126.009</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2012-04-22T18:09:17Z</dcterms:modified>
</cp:coreProperties>
</file>